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E:\EXT\J3\"/>
    </mc:Choice>
  </mc:AlternateContent>
  <bookViews>
    <workbookView xWindow="-15" yWindow="465" windowWidth="28800" windowHeight="16740" firstSheet="1" activeTab="4"/>
  </bookViews>
  <sheets>
    <sheet name="Maschinenfähigkeit_Eingabe" sheetId="7" r:id="rId1"/>
    <sheet name="Maschinenfähigkeit_Berechnung" sheetId="8" r:id="rId2"/>
    <sheet name="Prozessfähigkeit_Eingabe" sheetId="1" r:id="rId3"/>
    <sheet name="Prozessfähigkeit_Berechnung" sheetId="5" r:id="rId4"/>
    <sheet name="Gaußsche Normalverteilung" sheetId="9" r:id="rId5"/>
  </sheets>
  <externalReferences>
    <externalReference r:id="rId6"/>
  </externalReferences>
  <definedNames>
    <definedName name="Ae">Prozessfähigkeit_Berechnung!$M$15</definedName>
    <definedName name="Anzahl" localSheetId="1">Maschinenfähigkeit_Berechnung!$H$12</definedName>
    <definedName name="Anzahl" localSheetId="0">Maschinenfähigkeit_Berechnung!$H$12</definedName>
    <definedName name="Anzahl">Prozessfähigkeit_Berechnung!$I$21</definedName>
    <definedName name="AnzahlderStichproben">Prozessfähigkeit_Berechnung!#REF!</definedName>
    <definedName name="AnzahlKlassenHistogramm" localSheetId="1">Maschinenfähigkeit_Eingabe!$I$17</definedName>
    <definedName name="AnzahlKlassenHistogramm" localSheetId="0">Maschinenfähigkeit_Eingabe!$I$17</definedName>
    <definedName name="AnzahlKlassenHistogramm">Prozessfähigkeit_Eingabe!$D$25</definedName>
    <definedName name="AnzahlWertegroesserOGW">Prozessfähigkeit_Berechnung!#REF!</definedName>
    <definedName name="AnzahlWertekleinerUGW">Prozessfähigkeit_Berechnung!#REF!</definedName>
    <definedName name="Aw">Prozessfähigkeit_Berechnung!$M$14</definedName>
    <definedName name="Azwei">Prozessfähigkeit_Berechnung!$R$30</definedName>
    <definedName name="BEOBPOGW" localSheetId="1">Maschinenfähigkeit_Berechnung!#REF!</definedName>
    <definedName name="BEOBPOGW" localSheetId="0">Maschinenfähigkeit_Berechnung!#REF!</definedName>
    <definedName name="BEOBPOGW">Prozessfähigkeit_Berechnung!#REF!</definedName>
    <definedName name="BEOBPPM" localSheetId="1">Maschinenfähigkeit_Berechnung!#REF!</definedName>
    <definedName name="BEOBPPM" localSheetId="0">Maschinenfähigkeit_Berechnung!#REF!</definedName>
    <definedName name="BEOBPPM">Prozessfähigkeit_Berechnung!#REF!</definedName>
    <definedName name="BEOBPUGW" localSheetId="1">Maschinenfähigkeit_Berechnung!#REF!</definedName>
    <definedName name="BEOBPUGW" localSheetId="0">Maschinenfähigkeit_Berechnung!#REF!</definedName>
    <definedName name="BEOBPUGW">Prozessfähigkeit_Berechnung!#REF!</definedName>
    <definedName name="BERP" localSheetId="1">Maschinenfähigkeit_Berechnung!#REF!</definedName>
    <definedName name="BERP" localSheetId="0">Maschinenfähigkeit_Berechnung!#REF!</definedName>
    <definedName name="BERP">Prozessfähigkeit_Berechnung!#REF!</definedName>
    <definedName name="BERPOGW" localSheetId="1">Maschinenfähigkeit_Berechnung!#REF!</definedName>
    <definedName name="BERPOGW" localSheetId="0">Maschinenfähigkeit_Berechnung!#REF!</definedName>
    <definedName name="BERPOGW">Prozessfähigkeit_Berechnung!#REF!</definedName>
    <definedName name="BERPUGW" localSheetId="1">Maschinenfähigkeit_Berechnung!#REF!</definedName>
    <definedName name="BERPUGW" localSheetId="0">Maschinenfähigkeit_Berechnung!#REF!</definedName>
    <definedName name="BERPUGW">Prozessfähigkeit_Berechnung!#REF!</definedName>
    <definedName name="BG" localSheetId="1">Maschinenfähigkeit_Berechnung!#REF!</definedName>
    <definedName name="BG" localSheetId="0">Maschinenfähigkeit_Berechnung!#REF!</definedName>
    <definedName name="BG">Prozessfähigkeit_Berechnung!$BE$4:$BE$256</definedName>
    <definedName name="CM">Maschinenfähigkeit_Berechnung!$H$17</definedName>
    <definedName name="CMK">Maschinenfähigkeit_Berechnung!$H$20</definedName>
    <definedName name="CMO">Maschinenfähigkeit_Berechnung!$H$19</definedName>
    <definedName name="CMU">Maschinenfähigkeit_Berechnung!$H$18</definedName>
    <definedName name="CP" localSheetId="1">Maschinenfähigkeit_Berechnung!$H$17</definedName>
    <definedName name="CP">Prozessfähigkeit_Berechnung!$I$28</definedName>
    <definedName name="CPK" localSheetId="1">Maschinenfähigkeit_Berechnung!$H$20</definedName>
    <definedName name="CPK">Prozessfähigkeit_Berechnung!$I$31</definedName>
    <definedName name="CPO" localSheetId="1">Maschinenfähigkeit_Berechnung!$H$19</definedName>
    <definedName name="CPO">Prozessfähigkeit_Berechnung!$I$30</definedName>
    <definedName name="CPU" localSheetId="1">Maschinenfähigkeit_Berechnung!$H$18</definedName>
    <definedName name="CPU">Prozessfähigkeit_Berechnung!$I$29</definedName>
    <definedName name="Datum" localSheetId="1">Maschinenfähigkeit_Eingabe!$H$9</definedName>
    <definedName name="Datum" localSheetId="0">Maschinenfähigkeit_Eingabe!$H$9</definedName>
    <definedName name="Datum">Prozessfähigkeit_Eingabe!#REF!</definedName>
    <definedName name="dn">Prozessfähigkeit_Berechnung!$M$16</definedName>
    <definedName name="doeg">Prozessfähigkeit_Berechnung!$M$19</definedName>
    <definedName name="dowg">Prozessfähigkeit_Berechnung!$M$17</definedName>
    <definedName name="_xlnm.Print_Area" localSheetId="1">Maschinenfähigkeit_Berechnung!$A$2:$F$54</definedName>
    <definedName name="_xlnm.Print_Area" localSheetId="0">Maschinenfähigkeit_Eingabe!$A$1:$AB$30</definedName>
    <definedName name="_xlnm.Print_Area" localSheetId="3">Prozessfähigkeit_Berechnung!$A$1:$AC$57</definedName>
    <definedName name="_xlnm.Print_Area" localSheetId="2">Prozessfähigkeit_Eingabe!$A$1:$AC$44</definedName>
    <definedName name="dueg">Prozessfähigkeit_Berechnung!$M$20</definedName>
    <definedName name="duwg">Prozessfähigkeit_Berechnung!$M$18</definedName>
    <definedName name="Dvier">Prozessfähigkeit_Berechnung!$S$30</definedName>
    <definedName name="Fähigkeit" localSheetId="1">Maschinenfähigkeit_Berechnung!$H$22</definedName>
    <definedName name="Fähigkeit" localSheetId="0">Maschinenfähigkeit_Berechnung!$H$22</definedName>
    <definedName name="Fähigkeit">Prozessfähigkeit_Berechnung!$I$33</definedName>
    <definedName name="Fähigkeitä">Prozessfähigkeit_Berechnung!$I$33</definedName>
    <definedName name="Grenzwert" localSheetId="1">Maschinenfähigkeit_Eingabe!$I$18</definedName>
    <definedName name="Grenzwert" localSheetId="0">Maschinenfähigkeit_Eingabe!$I$18</definedName>
    <definedName name="Grenzwert">Prozessfähigkeit_Eingabe!$D$26</definedName>
    <definedName name="Häufigkeitsdichte" localSheetId="1">Maschinenfähigkeit_Berechnung!#REF!</definedName>
    <definedName name="Häufigkeitsdichte" localSheetId="0">Maschinenfähigkeit_Berechnung!#REF!</definedName>
    <definedName name="Häufigkeitsdichte">Prozessfähigkeit_Berechnung!#REF!</definedName>
    <definedName name="Maßeinheit" localSheetId="1">Maschinenfähigkeit_Eingabe!$H$11</definedName>
    <definedName name="Maßeinheit" localSheetId="0">Maschinenfähigkeit_Eingabe!$H$11</definedName>
    <definedName name="Maßeinheit">Prozessfähigkeit_Eingabe!$C$19</definedName>
    <definedName name="Maximum" localSheetId="1">Maschinenfähigkeit_Berechnung!#REF!</definedName>
    <definedName name="Maximum" localSheetId="0">Maschinenfähigkeit_Berechnung!#REF!</definedName>
    <definedName name="Maximum">Prozessfähigkeit_Berechnung!#REF!</definedName>
    <definedName name="Median" localSheetId="1">Maschinenfähigkeit_Berechnung!#REF!</definedName>
    <definedName name="Median" localSheetId="0">Maschinenfähigkeit_Berechnung!#REF!</definedName>
    <definedName name="Median">Prozessfähigkeit_Berechnung!#REF!</definedName>
    <definedName name="Merkmal" localSheetId="1">Maschinenfähigkeit_Eingabe!$H$10</definedName>
    <definedName name="Merkmal" localSheetId="0">Maschinenfähigkeit_Eingabe!$H$10</definedName>
    <definedName name="Merkmal">Prozessfähigkeit_Eingabe!$C$18</definedName>
    <definedName name="Merkman" localSheetId="1">Maschinenfähigkeit_Eingabe!$H$10</definedName>
    <definedName name="Merkman" localSheetId="0">Maschinenfähigkeit_Eingabe!$H$10</definedName>
    <definedName name="Merkman">Prozessfähigkeit_Eingabe!$C$18</definedName>
    <definedName name="Minimum" localSheetId="1">Maschinenfähigkeit_Berechnung!#REF!</definedName>
    <definedName name="Minimum" localSheetId="0">Maschinenfähigkeit_Berechnung!#REF!</definedName>
    <definedName name="Minimum">Prozessfähigkeit_Berechnung!#REF!</definedName>
    <definedName name="Mittelwert" localSheetId="1">Maschinenfähigkeit_Berechnung!$H$13</definedName>
    <definedName name="Mittelwert" localSheetId="0">Maschinenfähigkeit_Berechnung!$H$13</definedName>
    <definedName name="Mittelwert">Prozessfähigkeit_Berechnung!$I$22</definedName>
    <definedName name="Normalverteilung_S" localSheetId="1">Maschinenfähigkeit_Berechnung!#REF!</definedName>
    <definedName name="Normalverteilung_S" localSheetId="0">Maschinenfähigkeit_Berechnung!#REF!</definedName>
    <definedName name="Normalverteilung_S">Prozessfähigkeit_Berechnung!$BG$4:$BG$256</definedName>
    <definedName name="OGW" localSheetId="1">Maschinenfähigkeit_Eingabe!$I$16</definedName>
    <definedName name="OGW" localSheetId="0">Maschinenfähigkeit_Eingabe!$I$16</definedName>
    <definedName name="OGW">Prozessfähigkeit_Eingabe!$D$24</definedName>
    <definedName name="P" localSheetId="1">Maschinenfähigkeit_Berechnung!#REF!</definedName>
    <definedName name="P" localSheetId="0">Maschinenfähigkeit_Berechnung!#REF!</definedName>
    <definedName name="P">Prozessfähigkeit_Berechnung!#REF!</definedName>
    <definedName name="PM" localSheetId="1">Maschinenfähigkeit_Berechnung!$H$17</definedName>
    <definedName name="PM">[1]Berechnung!$H$17</definedName>
    <definedName name="PMK" localSheetId="1">Maschinenfähigkeit_Berechnung!$H$20</definedName>
    <definedName name="PMK">[1]Berechnung!$H$20</definedName>
    <definedName name="PMO" localSheetId="1">Maschinenfähigkeit_Berechnung!$H$19</definedName>
    <definedName name="PMO">[1]Berechnung!$H$19</definedName>
    <definedName name="PMU" localSheetId="1">Maschinenfähigkeit_Berechnung!$H$18</definedName>
    <definedName name="PMU">[1]Berechnung!$H$18</definedName>
    <definedName name="POGW" localSheetId="1">Maschinenfähigkeit_Berechnung!#REF!</definedName>
    <definedName name="POGW" localSheetId="0">Maschinenfähigkeit_Berechnung!#REF!</definedName>
    <definedName name="POGW">Prozessfähigkeit_Berechnung!#REF!</definedName>
    <definedName name="PUGW" localSheetId="1">Maschinenfähigkeit_Berechnung!#REF!</definedName>
    <definedName name="PUGW" localSheetId="0">Maschinenfähigkeit_Berechnung!#REF!</definedName>
    <definedName name="PUGW">Prozessfähigkeit_Berechnung!#REF!</definedName>
    <definedName name="qwe">[1]Berechnung!$H$12</definedName>
    <definedName name="qwewqeqwe">[1]Berechnung!$H$14</definedName>
    <definedName name="Rquer">Prozessfähigkeit_Berechnung!$I$24</definedName>
    <definedName name="Sollwert" localSheetId="1">Maschinenfähigkeit_Eingabe!$I$14</definedName>
    <definedName name="Sollwert" localSheetId="0">Maschinenfähigkeit_Eingabe!$I$14</definedName>
    <definedName name="Sollwert">Prozessfähigkeit_Eingabe!$D$22</definedName>
    <definedName name="Spannweite" localSheetId="1">Maschinenfähigkeit_Berechnung!#REF!</definedName>
    <definedName name="Spannweite" localSheetId="0">Maschinenfähigkeit_Berechnung!#REF!</definedName>
    <definedName name="Spannweite">Prozessfähigkeit_Berechnung!#REF!</definedName>
    <definedName name="Standardabweichung" localSheetId="1">Maschinenfähigkeit_Berechnung!$H$14</definedName>
    <definedName name="Standardabweichung" localSheetId="0">Maschinenfähigkeit_Berechnung!$H$14</definedName>
    <definedName name="Standardabweichung">Prozessfähigkeit_Berechnung!$I$23</definedName>
    <definedName name="Stichprobenumfang">Prozessfähigkeit_Berechnung!$I$25</definedName>
    <definedName name="UGW" localSheetId="1">Maschinenfähigkeit_Eingabe!$I$15</definedName>
    <definedName name="UGW" localSheetId="0">Maschinenfähigkeit_Eingabe!$I$15</definedName>
    <definedName name="UGW">Prozessfähigkeit_Eingabe!$D$23</definedName>
    <definedName name="wqewe">[1]Berechnung!$H$13</definedName>
    <definedName name="xi" localSheetId="1">Maschinenfähigkeit_Berechnung!$C$4:$C$203</definedName>
    <definedName name="xi">Prozessfähigkeit_Berechnung!#REF!</definedName>
    <definedName name="xquerquer">Prozessfähigkeit_Berechnung!$G$14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7" l="1"/>
  <c r="M7" i="7"/>
  <c r="M13" i="7"/>
  <c r="M16" i="7"/>
  <c r="E3" i="9"/>
  <c r="E4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E9" i="9"/>
  <c r="E7" i="9"/>
  <c r="E8" i="9"/>
  <c r="C39" i="8"/>
  <c r="K39" i="8"/>
  <c r="M39" i="8"/>
  <c r="C45" i="8"/>
  <c r="C46" i="8"/>
  <c r="C48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40" i="8"/>
  <c r="C41" i="8"/>
  <c r="C42" i="8"/>
  <c r="C43" i="8"/>
  <c r="C44" i="8"/>
  <c r="C47" i="8"/>
  <c r="C49" i="8"/>
  <c r="C50" i="8"/>
  <c r="C51" i="8"/>
  <c r="C52" i="8"/>
  <c r="C53" i="8"/>
  <c r="H13" i="8"/>
  <c r="H14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P39" i="8"/>
  <c r="K40" i="8"/>
  <c r="M40" i="8"/>
  <c r="N40" i="8"/>
  <c r="O40" i="8"/>
  <c r="P40" i="8"/>
  <c r="K41" i="8"/>
  <c r="M41" i="8"/>
  <c r="N41" i="8"/>
  <c r="O41" i="8"/>
  <c r="P41" i="8"/>
  <c r="K42" i="8"/>
  <c r="M42" i="8"/>
  <c r="N42" i="8"/>
  <c r="O42" i="8"/>
  <c r="P42" i="8"/>
  <c r="K43" i="8"/>
  <c r="M43" i="8"/>
  <c r="N43" i="8"/>
  <c r="O43" i="8"/>
  <c r="P43" i="8"/>
  <c r="K44" i="8"/>
  <c r="M44" i="8"/>
  <c r="N44" i="8"/>
  <c r="O44" i="8"/>
  <c r="P44" i="8"/>
  <c r="K45" i="8"/>
  <c r="M45" i="8"/>
  <c r="N45" i="8"/>
  <c r="O45" i="8"/>
  <c r="P45" i="8"/>
  <c r="K46" i="8"/>
  <c r="M46" i="8"/>
  <c r="N46" i="8"/>
  <c r="O46" i="8"/>
  <c r="P46" i="8"/>
  <c r="K47" i="8"/>
  <c r="M47" i="8"/>
  <c r="N47" i="8"/>
  <c r="O47" i="8"/>
  <c r="P47" i="8"/>
  <c r="K48" i="8"/>
  <c r="M48" i="8"/>
  <c r="N48" i="8"/>
  <c r="O48" i="8"/>
  <c r="P48" i="8"/>
  <c r="K49" i="8"/>
  <c r="M49" i="8"/>
  <c r="N49" i="8"/>
  <c r="O49" i="8"/>
  <c r="P49" i="8"/>
  <c r="K50" i="8"/>
  <c r="M50" i="8"/>
  <c r="N50" i="8"/>
  <c r="O50" i="8"/>
  <c r="P50" i="8"/>
  <c r="K51" i="8"/>
  <c r="M51" i="8"/>
  <c r="N51" i="8"/>
  <c r="O51" i="8"/>
  <c r="P51" i="8"/>
  <c r="K52" i="8"/>
  <c r="M52" i="8"/>
  <c r="N52" i="8"/>
  <c r="O52" i="8"/>
  <c r="P52" i="8"/>
  <c r="K53" i="8"/>
  <c r="M53" i="8"/>
  <c r="N53" i="8"/>
  <c r="O53" i="8"/>
  <c r="P53" i="8"/>
  <c r="I7" i="9"/>
  <c r="E6" i="9"/>
  <c r="I6" i="9"/>
  <c r="E5" i="9"/>
  <c r="I5" i="9"/>
  <c r="I3" i="9"/>
  <c r="B53" i="9"/>
  <c r="B54" i="9"/>
  <c r="B50" i="9"/>
  <c r="B46" i="9"/>
  <c r="B42" i="9"/>
  <c r="B38" i="9"/>
  <c r="B34" i="9"/>
  <c r="B30" i="9"/>
  <c r="B26" i="9"/>
  <c r="B22" i="9"/>
  <c r="B18" i="9"/>
  <c r="B14" i="9"/>
  <c r="B10" i="9"/>
  <c r="B6" i="9"/>
  <c r="B52" i="9"/>
  <c r="B48" i="9"/>
  <c r="B44" i="9"/>
  <c r="B40" i="9"/>
  <c r="B36" i="9"/>
  <c r="B32" i="9"/>
  <c r="B28" i="9"/>
  <c r="B24" i="9"/>
  <c r="B20" i="9"/>
  <c r="B16" i="9"/>
  <c r="B12" i="9"/>
  <c r="B8" i="9"/>
  <c r="B4" i="9"/>
  <c r="B5" i="9"/>
  <c r="B7" i="9"/>
  <c r="B9" i="9"/>
  <c r="B11" i="9"/>
  <c r="B13" i="9"/>
  <c r="B15" i="9"/>
  <c r="B17" i="9"/>
  <c r="B19" i="9"/>
  <c r="B21" i="9"/>
  <c r="B23" i="9"/>
  <c r="B25" i="9"/>
  <c r="B27" i="9"/>
  <c r="B29" i="9"/>
  <c r="B31" i="9"/>
  <c r="B33" i="9"/>
  <c r="B35" i="9"/>
  <c r="B37" i="9"/>
  <c r="B39" i="9"/>
  <c r="B41" i="9"/>
  <c r="B43" i="9"/>
  <c r="B45" i="9"/>
  <c r="B47" i="9"/>
  <c r="B49" i="9"/>
  <c r="B51" i="9"/>
  <c r="B4" i="5"/>
  <c r="C4" i="5"/>
  <c r="D4" i="5"/>
  <c r="E4" i="5"/>
  <c r="F4" i="5"/>
  <c r="I25" i="5"/>
  <c r="M20" i="5"/>
  <c r="B5" i="5"/>
  <c r="C5" i="5"/>
  <c r="D5" i="5"/>
  <c r="E5" i="5"/>
  <c r="F5" i="5"/>
  <c r="B6" i="5"/>
  <c r="C6" i="5"/>
  <c r="D6" i="5"/>
  <c r="E6" i="5"/>
  <c r="F6" i="5"/>
  <c r="B7" i="5"/>
  <c r="C7" i="5"/>
  <c r="D7" i="5"/>
  <c r="E7" i="5"/>
  <c r="F7" i="5"/>
  <c r="B8" i="5"/>
  <c r="C8" i="5"/>
  <c r="D8" i="5"/>
  <c r="E8" i="5"/>
  <c r="F8" i="5"/>
  <c r="B9" i="5"/>
  <c r="C9" i="5"/>
  <c r="D9" i="5"/>
  <c r="E9" i="5"/>
  <c r="F9" i="5"/>
  <c r="E11" i="1"/>
  <c r="B10" i="5"/>
  <c r="F11" i="1"/>
  <c r="C10" i="5"/>
  <c r="G11" i="1"/>
  <c r="D10" i="5"/>
  <c r="H11" i="1"/>
  <c r="E10" i="5"/>
  <c r="I11" i="1"/>
  <c r="F10" i="5"/>
  <c r="I23" i="5"/>
  <c r="W9" i="5"/>
  <c r="M19" i="5"/>
  <c r="V7" i="5"/>
  <c r="M17" i="5"/>
  <c r="T7" i="5"/>
  <c r="M16" i="5"/>
  <c r="T6" i="5"/>
  <c r="M15" i="5"/>
  <c r="M14" i="5"/>
  <c r="G4" i="5"/>
  <c r="G5" i="5"/>
  <c r="G6" i="5"/>
  <c r="G7" i="5"/>
  <c r="G8" i="5"/>
  <c r="G9" i="5"/>
  <c r="G10" i="5"/>
  <c r="I22" i="5"/>
  <c r="O6" i="5"/>
  <c r="Q6" i="5"/>
  <c r="V6" i="5"/>
  <c r="T9" i="5"/>
  <c r="R6" i="5"/>
  <c r="R7" i="5"/>
  <c r="R8" i="5"/>
  <c r="R9" i="5"/>
  <c r="R10" i="5"/>
  <c r="R11" i="5"/>
  <c r="R5" i="5"/>
  <c r="I17" i="5"/>
  <c r="AD5" i="5"/>
  <c r="AD6" i="5"/>
  <c r="AD7" i="5"/>
  <c r="AD8" i="5"/>
  <c r="AD9" i="5"/>
  <c r="AD10" i="5"/>
  <c r="AD11" i="5"/>
  <c r="AF6" i="5"/>
  <c r="AF7" i="5"/>
  <c r="AF8" i="5"/>
  <c r="AF9" i="5"/>
  <c r="AE6" i="5"/>
  <c r="AE7" i="5"/>
  <c r="AE8" i="5"/>
  <c r="AE9" i="5"/>
  <c r="AE10" i="5"/>
  <c r="AE11" i="5"/>
  <c r="Q7" i="5"/>
  <c r="Q8" i="5"/>
  <c r="Q9" i="5"/>
  <c r="Q10" i="5"/>
  <c r="Q11" i="5"/>
  <c r="Q5" i="5"/>
  <c r="P6" i="5"/>
  <c r="P7" i="5"/>
  <c r="P8" i="5"/>
  <c r="P9" i="5"/>
  <c r="P10" i="5"/>
  <c r="P11" i="5"/>
  <c r="P5" i="5"/>
  <c r="M23" i="5"/>
  <c r="H7" i="8"/>
  <c r="AF4" i="5"/>
  <c r="AE4" i="5"/>
  <c r="H9" i="7"/>
  <c r="N3" i="8"/>
  <c r="O3" i="8"/>
  <c r="I4" i="5"/>
  <c r="K6" i="8"/>
  <c r="K8" i="8"/>
  <c r="K10" i="8"/>
  <c r="K12" i="8"/>
  <c r="K14" i="8"/>
  <c r="K16" i="8"/>
  <c r="K18" i="8"/>
  <c r="K20" i="8"/>
  <c r="K22" i="8"/>
  <c r="K24" i="8"/>
  <c r="K26" i="8"/>
  <c r="K28" i="8"/>
  <c r="K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4" i="8"/>
  <c r="K5" i="8"/>
  <c r="K7" i="8"/>
  <c r="K9" i="8"/>
  <c r="K11" i="8"/>
  <c r="K13" i="8"/>
  <c r="K15" i="8"/>
  <c r="K17" i="8"/>
  <c r="K19" i="8"/>
  <c r="K21" i="8"/>
  <c r="K23" i="8"/>
  <c r="K25" i="8"/>
  <c r="K27" i="8"/>
  <c r="K29" i="8"/>
  <c r="K30" i="8"/>
  <c r="K31" i="8"/>
  <c r="K32" i="8"/>
  <c r="K33" i="8"/>
  <c r="K34" i="8"/>
  <c r="K35" i="8"/>
  <c r="K36" i="8"/>
  <c r="K37" i="8"/>
  <c r="K38" i="8"/>
  <c r="X6" i="5"/>
  <c r="X7" i="5"/>
  <c r="X8" i="5"/>
  <c r="X9" i="5"/>
  <c r="X10" i="5"/>
  <c r="Y6" i="5"/>
  <c r="Y7" i="5"/>
  <c r="Y8" i="5"/>
  <c r="Y9" i="5"/>
  <c r="Y10" i="5"/>
  <c r="Z6" i="5"/>
  <c r="Z7" i="5"/>
  <c r="Z8" i="5"/>
  <c r="Z9" i="5"/>
  <c r="Z10" i="5"/>
  <c r="AA6" i="5"/>
  <c r="AA7" i="5"/>
  <c r="AA8" i="5"/>
  <c r="AA9" i="5"/>
  <c r="AA10" i="5"/>
  <c r="AB6" i="5"/>
  <c r="AB7" i="5"/>
  <c r="AB8" i="5"/>
  <c r="AB9" i="5"/>
  <c r="AB10" i="5"/>
  <c r="Y5" i="5"/>
  <c r="Z5" i="5"/>
  <c r="AA5" i="5"/>
  <c r="AB5" i="5"/>
  <c r="X5" i="5"/>
  <c r="M18" i="5"/>
  <c r="T5" i="5"/>
  <c r="W5" i="5"/>
  <c r="W11" i="5"/>
  <c r="W10" i="5"/>
  <c r="W8" i="5"/>
  <c r="W7" i="5"/>
  <c r="W6" i="5"/>
  <c r="N10" i="5"/>
  <c r="N6" i="5"/>
  <c r="N5" i="5"/>
  <c r="N8" i="5"/>
  <c r="O9" i="5"/>
  <c r="V5" i="5"/>
  <c r="T11" i="5"/>
  <c r="V10" i="5"/>
  <c r="O7" i="5"/>
  <c r="V8" i="5"/>
  <c r="U5" i="5"/>
  <c r="U9" i="5"/>
  <c r="T10" i="5"/>
  <c r="T8" i="5"/>
  <c r="V11" i="5"/>
  <c r="V9" i="5"/>
  <c r="N11" i="5"/>
  <c r="N9" i="5"/>
  <c r="N7" i="5"/>
  <c r="O11" i="5"/>
  <c r="O5" i="5"/>
  <c r="O10" i="5"/>
  <c r="O8" i="5"/>
  <c r="M8" i="1"/>
  <c r="H12" i="8"/>
  <c r="I9" i="5"/>
  <c r="H8" i="5"/>
  <c r="I7" i="5"/>
  <c r="H6" i="5"/>
  <c r="I5" i="5"/>
  <c r="I8" i="5"/>
  <c r="I6" i="5"/>
  <c r="H4" i="5"/>
  <c r="H9" i="5"/>
  <c r="H7" i="5"/>
  <c r="H5" i="5"/>
  <c r="C11" i="1"/>
  <c r="C5" i="1"/>
  <c r="C6" i="1"/>
  <c r="C7" i="1"/>
  <c r="C8" i="1"/>
  <c r="C9" i="1"/>
  <c r="C10" i="1"/>
  <c r="U6" i="5"/>
  <c r="U8" i="5"/>
  <c r="U7" i="5"/>
  <c r="U11" i="5"/>
  <c r="U10" i="5"/>
  <c r="M22" i="5"/>
  <c r="Y11" i="5"/>
  <c r="AA11" i="5"/>
  <c r="X11" i="5"/>
  <c r="Z11" i="5"/>
  <c r="AB11" i="5"/>
  <c r="P4" i="8"/>
  <c r="P5" i="8"/>
  <c r="H6" i="8"/>
  <c r="P6" i="8"/>
  <c r="P7" i="8"/>
  <c r="P8" i="8"/>
  <c r="P9" i="8"/>
  <c r="H10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H10" i="5"/>
  <c r="I10" i="5"/>
  <c r="H18" i="8"/>
  <c r="M14" i="7"/>
  <c r="I19" i="5"/>
  <c r="I21" i="5"/>
  <c r="AG6" i="5"/>
  <c r="AG7" i="5"/>
  <c r="AG8" i="5"/>
  <c r="AG9" i="5"/>
  <c r="AG10" i="5"/>
  <c r="AG11" i="5"/>
  <c r="AG5" i="5"/>
  <c r="S11" i="5"/>
  <c r="I28" i="5"/>
  <c r="M11" i="1"/>
  <c r="M5" i="5"/>
  <c r="M9" i="5"/>
  <c r="S6" i="5"/>
  <c r="S5" i="5"/>
  <c r="S8" i="5"/>
  <c r="M7" i="5"/>
  <c r="S9" i="5"/>
  <c r="M8" i="5"/>
  <c r="S7" i="5"/>
  <c r="M6" i="5"/>
  <c r="M11" i="5"/>
  <c r="M10" i="5"/>
  <c r="S10" i="5"/>
  <c r="I24" i="5"/>
  <c r="M7" i="1"/>
  <c r="L8" i="5"/>
  <c r="L10" i="5"/>
  <c r="L7" i="5"/>
  <c r="L9" i="5"/>
  <c r="L11" i="5"/>
  <c r="L6" i="5"/>
  <c r="L5" i="5"/>
  <c r="I30" i="5"/>
  <c r="M13" i="1"/>
  <c r="I29" i="5"/>
  <c r="M12" i="1"/>
  <c r="I16" i="5"/>
  <c r="I18" i="5"/>
  <c r="AC5" i="5"/>
  <c r="AC6" i="5"/>
  <c r="AC7" i="5"/>
  <c r="AC8" i="5"/>
  <c r="AC9" i="5"/>
  <c r="AC10" i="5"/>
  <c r="AC11" i="5"/>
  <c r="I31" i="5"/>
  <c r="I33" i="5"/>
  <c r="K20" i="1"/>
  <c r="M5" i="1"/>
  <c r="M4" i="1"/>
  <c r="AE5" i="5"/>
  <c r="AF5" i="5"/>
  <c r="AF10" i="5"/>
  <c r="AF11" i="5"/>
  <c r="M6" i="1"/>
  <c r="M14" i="1"/>
  <c r="M6" i="7"/>
  <c r="H19" i="8"/>
  <c r="H20" i="8"/>
  <c r="H22" i="8"/>
  <c r="K27" i="7"/>
  <c r="H17" i="8"/>
  <c r="M15" i="7"/>
  <c r="L4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H8" i="8"/>
  <c r="I8" i="9"/>
  <c r="I9" i="9"/>
  <c r="J9" i="9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</calcChain>
</file>

<file path=xl/sharedStrings.xml><?xml version="1.0" encoding="utf-8"?>
<sst xmlns="http://schemas.openxmlformats.org/spreadsheetml/2006/main" count="168" uniqueCount="110">
  <si>
    <t>Merkmal:</t>
  </si>
  <si>
    <t>Maßeinheit:</t>
  </si>
  <si>
    <t>Stichprobe chronologisch</t>
  </si>
  <si>
    <t>OGW</t>
  </si>
  <si>
    <t>UGW</t>
  </si>
  <si>
    <t>Artikel:</t>
  </si>
  <si>
    <t>Datum:</t>
  </si>
  <si>
    <t>Prüfer:</t>
  </si>
  <si>
    <t>Messmittel:</t>
  </si>
  <si>
    <t>Zeichnung:</t>
  </si>
  <si>
    <t>Fähigkeitskennwerte</t>
  </si>
  <si>
    <t>Datum</t>
  </si>
  <si>
    <t>Name</t>
  </si>
  <si>
    <t>Stichprobe</t>
  </si>
  <si>
    <t>Rohdaten</t>
  </si>
  <si>
    <t>Sollwert</t>
  </si>
  <si>
    <t>Teil 1</t>
  </si>
  <si>
    <t>Teil 2</t>
  </si>
  <si>
    <t>Teil 3</t>
  </si>
  <si>
    <t>Teil 4</t>
  </si>
  <si>
    <t>Teil 5</t>
  </si>
  <si>
    <t>Artikelbezeichnung</t>
  </si>
  <si>
    <t>Artikelnummer:</t>
  </si>
  <si>
    <t>Seriennummer</t>
  </si>
  <si>
    <t>Zeichnungsnummer</t>
  </si>
  <si>
    <t>Nachname</t>
  </si>
  <si>
    <t>Oberflächenmessmittel</t>
  </si>
  <si>
    <t>µm</t>
  </si>
  <si>
    <t>Eingabe der Daten</t>
  </si>
  <si>
    <t>Auswertung der Daten</t>
  </si>
  <si>
    <t>Auswertung</t>
  </si>
  <si>
    <t>Diagramme</t>
  </si>
  <si>
    <t>OEG</t>
  </si>
  <si>
    <t>UEG</t>
  </si>
  <si>
    <t>UWG</t>
  </si>
  <si>
    <t>OWG</t>
  </si>
  <si>
    <t>Summe</t>
  </si>
  <si>
    <t>Messwert</t>
  </si>
  <si>
    <t>Probe</t>
  </si>
  <si>
    <t>Y Wert</t>
  </si>
  <si>
    <t>X Wert</t>
  </si>
  <si>
    <t>Daten zur Erstellung des Diagramms</t>
  </si>
  <si>
    <t>Eingegebene Messwerte</t>
  </si>
  <si>
    <t>Mittellinie</t>
  </si>
  <si>
    <r>
      <t>Oberflächenrauigkeit R</t>
    </r>
    <r>
      <rPr>
        <b/>
        <vertAlign val="subscript"/>
        <sz val="14"/>
        <rFont val="Calibri"/>
        <family val="2"/>
        <scheme val="minor"/>
      </rPr>
      <t>Z</t>
    </r>
  </si>
  <si>
    <t>Maschinenfähigkeitsindizes</t>
  </si>
  <si>
    <t>Prozessfähigkseitsindizes</t>
  </si>
  <si>
    <t>Sollwert Oberflächenrauigkeit:</t>
  </si>
  <si>
    <r>
      <t>Grenzwert für C</t>
    </r>
    <r>
      <rPr>
        <b/>
        <vertAlign val="subscript"/>
        <sz val="14"/>
        <color theme="1"/>
        <rFont val="Calibri"/>
        <family val="2"/>
        <scheme val="minor"/>
      </rPr>
      <t>mk</t>
    </r>
    <r>
      <rPr>
        <b/>
        <sz val="14"/>
        <color theme="1"/>
        <rFont val="Calibri"/>
        <family val="2"/>
        <scheme val="minor"/>
      </rPr>
      <t>:</t>
    </r>
  </si>
  <si>
    <r>
      <t>Grenzwert für C</t>
    </r>
    <r>
      <rPr>
        <b/>
        <vertAlign val="subscript"/>
        <sz val="14"/>
        <rFont val="Calibri"/>
        <family val="2"/>
        <scheme val="minor"/>
      </rPr>
      <t>pk</t>
    </r>
    <r>
      <rPr>
        <b/>
        <sz val="14"/>
        <rFont val="Calibri"/>
        <family val="2"/>
        <scheme val="minor"/>
      </rPr>
      <t>:</t>
    </r>
  </si>
  <si>
    <t>Sollwert:</t>
  </si>
  <si>
    <r>
      <t>Grenzwert für C</t>
    </r>
    <r>
      <rPr>
        <vertAlign val="subscript"/>
        <sz val="10"/>
        <rFont val="Calibri"/>
        <family val="2"/>
        <scheme val="minor"/>
      </rPr>
      <t>mk</t>
    </r>
    <r>
      <rPr>
        <sz val="10"/>
        <rFont val="Calibri"/>
        <family val="2"/>
        <scheme val="minor"/>
      </rPr>
      <t>:</t>
    </r>
  </si>
  <si>
    <r>
      <t>C</t>
    </r>
    <r>
      <rPr>
        <vertAlign val="subscript"/>
        <sz val="10"/>
        <rFont val="Calibri"/>
        <family val="2"/>
        <scheme val="minor"/>
      </rPr>
      <t>m</t>
    </r>
    <r>
      <rPr>
        <sz val="10"/>
        <rFont val="Calibri"/>
        <family val="2"/>
        <scheme val="minor"/>
      </rPr>
      <t>:</t>
    </r>
  </si>
  <si>
    <r>
      <t>C</t>
    </r>
    <r>
      <rPr>
        <vertAlign val="subscript"/>
        <sz val="10"/>
        <rFont val="Calibri"/>
        <family val="2"/>
        <scheme val="minor"/>
      </rPr>
      <t>mu</t>
    </r>
    <r>
      <rPr>
        <sz val="10"/>
        <rFont val="Calibri"/>
        <family val="2"/>
        <scheme val="minor"/>
      </rPr>
      <t>:</t>
    </r>
  </si>
  <si>
    <r>
      <t>C</t>
    </r>
    <r>
      <rPr>
        <vertAlign val="subscript"/>
        <sz val="10"/>
        <rFont val="Calibri"/>
        <family val="2"/>
        <scheme val="minor"/>
      </rPr>
      <t>mo</t>
    </r>
    <r>
      <rPr>
        <sz val="10"/>
        <rFont val="Calibri"/>
        <family val="2"/>
        <scheme val="minor"/>
      </rPr>
      <t>:</t>
    </r>
  </si>
  <si>
    <r>
      <t>C</t>
    </r>
    <r>
      <rPr>
        <vertAlign val="subscript"/>
        <sz val="10"/>
        <rFont val="Calibri"/>
        <family val="2"/>
        <scheme val="minor"/>
      </rPr>
      <t>mk</t>
    </r>
    <r>
      <rPr>
        <sz val="10"/>
        <rFont val="Calibri"/>
        <family val="2"/>
        <scheme val="minor"/>
      </rPr>
      <t>:</t>
    </r>
  </si>
  <si>
    <r>
      <t>Grenzwert für C</t>
    </r>
    <r>
      <rPr>
        <vertAlign val="subscript"/>
        <sz val="10"/>
        <rFont val="Calibri"/>
        <family val="2"/>
        <scheme val="minor"/>
      </rPr>
      <t>pk</t>
    </r>
    <r>
      <rPr>
        <sz val="10"/>
        <rFont val="Calibri"/>
        <family val="2"/>
        <scheme val="minor"/>
      </rPr>
      <t>:</t>
    </r>
  </si>
  <si>
    <t>UGW (Unterer Grenzwert):</t>
  </si>
  <si>
    <t>OGW (Oberer Grenzwert):</t>
  </si>
  <si>
    <r>
      <t>C</t>
    </r>
    <r>
      <rPr>
        <b/>
        <vertAlign val="subscript"/>
        <sz val="14"/>
        <rFont val="Calibri"/>
        <family val="2"/>
        <scheme val="minor"/>
      </rPr>
      <t>p</t>
    </r>
    <r>
      <rPr>
        <b/>
        <sz val="14"/>
        <rFont val="Calibri"/>
        <family val="2"/>
        <scheme val="minor"/>
      </rPr>
      <t xml:space="preserve">   (Prozessfähigkeitsindex):</t>
    </r>
  </si>
  <si>
    <r>
      <t>C</t>
    </r>
    <r>
      <rPr>
        <b/>
        <vertAlign val="subscript"/>
        <sz val="14"/>
        <rFont val="Calibri"/>
        <family val="2"/>
        <scheme val="minor"/>
      </rPr>
      <t>pu</t>
    </r>
    <r>
      <rPr>
        <b/>
        <sz val="14"/>
        <rFont val="Calibri"/>
        <family val="2"/>
        <scheme val="minor"/>
      </rPr>
      <t xml:space="preserve"> (Untere Prozessfähigkeit):</t>
    </r>
  </si>
  <si>
    <r>
      <t>C</t>
    </r>
    <r>
      <rPr>
        <b/>
        <vertAlign val="subscript"/>
        <sz val="14"/>
        <rFont val="Calibri"/>
        <family val="2"/>
        <scheme val="minor"/>
      </rPr>
      <t>po</t>
    </r>
    <r>
      <rPr>
        <b/>
        <sz val="14"/>
        <rFont val="Calibri"/>
        <family val="2"/>
        <scheme val="minor"/>
      </rPr>
      <t xml:space="preserve"> (Obere Prozessfähigkeit):</t>
    </r>
  </si>
  <si>
    <r>
      <t>C</t>
    </r>
    <r>
      <rPr>
        <b/>
        <vertAlign val="subscript"/>
        <sz val="14"/>
        <rFont val="Calibri"/>
        <family val="2"/>
        <scheme val="minor"/>
      </rPr>
      <t>pk</t>
    </r>
    <r>
      <rPr>
        <b/>
        <sz val="14"/>
        <rFont val="Calibri"/>
        <family val="2"/>
        <scheme val="minor"/>
      </rPr>
      <t xml:space="preserve"> (minimaler Prozessfähigkeitsindex):</t>
    </r>
  </si>
  <si>
    <r>
      <t>C</t>
    </r>
    <r>
      <rPr>
        <vertAlign val="subscript"/>
        <sz val="10"/>
        <rFont val="Calibri"/>
        <family val="2"/>
      </rPr>
      <t>p</t>
    </r>
    <r>
      <rPr>
        <sz val="10"/>
        <rFont val="Calibri"/>
        <family val="2"/>
        <scheme val="minor"/>
      </rPr>
      <t>:</t>
    </r>
  </si>
  <si>
    <r>
      <t>C</t>
    </r>
    <r>
      <rPr>
        <vertAlign val="subscript"/>
        <sz val="10"/>
        <rFont val="Calibri"/>
        <family val="2"/>
      </rPr>
      <t>pu</t>
    </r>
    <r>
      <rPr>
        <sz val="10"/>
        <rFont val="Calibri"/>
        <family val="2"/>
        <scheme val="minor"/>
      </rPr>
      <t>:</t>
    </r>
  </si>
  <si>
    <r>
      <t>C</t>
    </r>
    <r>
      <rPr>
        <vertAlign val="subscript"/>
        <sz val="10"/>
        <rFont val="Calibri"/>
        <family val="2"/>
      </rPr>
      <t>po</t>
    </r>
    <r>
      <rPr>
        <sz val="10"/>
        <rFont val="Calibri"/>
        <family val="2"/>
        <scheme val="minor"/>
      </rPr>
      <t>:</t>
    </r>
  </si>
  <si>
    <r>
      <t>C</t>
    </r>
    <r>
      <rPr>
        <vertAlign val="subscript"/>
        <sz val="10"/>
        <rFont val="Calibri"/>
        <family val="2"/>
      </rPr>
      <t>pk</t>
    </r>
    <r>
      <rPr>
        <sz val="10"/>
        <rFont val="Calibri"/>
        <family val="2"/>
        <scheme val="minor"/>
      </rPr>
      <t>:</t>
    </r>
  </si>
  <si>
    <t>Prozessbewertung:</t>
  </si>
  <si>
    <r>
      <t>C</t>
    </r>
    <r>
      <rPr>
        <b/>
        <vertAlign val="subscript"/>
        <sz val="14"/>
        <rFont val="Calibri"/>
        <family val="2"/>
        <scheme val="minor"/>
      </rPr>
      <t xml:space="preserve">m   </t>
    </r>
    <r>
      <rPr>
        <b/>
        <sz val="14"/>
        <rFont val="Calibri"/>
        <family val="2"/>
        <scheme val="minor"/>
      </rPr>
      <t>(Maschinenfähigkeitsindex):</t>
    </r>
  </si>
  <si>
    <r>
      <t>C</t>
    </r>
    <r>
      <rPr>
        <b/>
        <vertAlign val="subscript"/>
        <sz val="14"/>
        <rFont val="Calibri"/>
        <family val="2"/>
        <scheme val="minor"/>
      </rPr>
      <t>mu</t>
    </r>
    <r>
      <rPr>
        <b/>
        <sz val="14"/>
        <rFont val="Calibri"/>
        <family val="2"/>
        <scheme val="minor"/>
      </rPr>
      <t xml:space="preserve"> (Untere Maschinenfähigkeit):</t>
    </r>
  </si>
  <si>
    <r>
      <t>C</t>
    </r>
    <r>
      <rPr>
        <b/>
        <vertAlign val="subscript"/>
        <sz val="14"/>
        <rFont val="Calibri"/>
        <family val="2"/>
        <scheme val="minor"/>
      </rPr>
      <t>mo</t>
    </r>
    <r>
      <rPr>
        <b/>
        <sz val="14"/>
        <rFont val="Calibri"/>
        <family val="2"/>
        <scheme val="minor"/>
      </rPr>
      <t xml:space="preserve"> (Obere Maschinenfähigkeit):</t>
    </r>
  </si>
  <si>
    <r>
      <t>C</t>
    </r>
    <r>
      <rPr>
        <b/>
        <vertAlign val="subscript"/>
        <sz val="14"/>
        <rFont val="Calibri"/>
        <family val="2"/>
        <scheme val="minor"/>
      </rPr>
      <t>mk</t>
    </r>
    <r>
      <rPr>
        <b/>
        <sz val="14"/>
        <rFont val="Calibri"/>
        <family val="2"/>
        <scheme val="minor"/>
      </rPr>
      <t xml:space="preserve"> (minimaler Maschinenfähigkeitsindex):</t>
    </r>
  </si>
  <si>
    <r>
      <t xml:space="preserve">1 </t>
    </r>
    <r>
      <rPr>
        <b/>
        <sz val="14"/>
        <rFont val="Calibri"/>
        <family val="2"/>
      </rPr>
      <t>σ (1 Standardabweichung bzw. 1 Sigma):</t>
    </r>
  </si>
  <si>
    <t>σ (Standardabweichung):</t>
  </si>
  <si>
    <r>
      <t>σ</t>
    </r>
    <r>
      <rPr>
        <vertAlign val="subscript"/>
        <sz val="10"/>
        <rFont val="Calibri"/>
        <family val="2"/>
        <scheme val="minor"/>
      </rPr>
      <t>gesamt</t>
    </r>
    <r>
      <rPr>
        <sz val="10"/>
        <rFont val="Calibri"/>
        <family val="2"/>
        <scheme val="minor"/>
      </rPr>
      <t>:</t>
    </r>
  </si>
  <si>
    <t>x̅ (Mittelwert):</t>
  </si>
  <si>
    <r>
      <t>x̅</t>
    </r>
    <r>
      <rPr>
        <vertAlign val="subscript"/>
        <sz val="10"/>
        <rFont val="Calibri"/>
        <family val="2"/>
        <scheme val="minor"/>
      </rPr>
      <t>gesamt</t>
    </r>
    <r>
      <rPr>
        <sz val="10"/>
        <rFont val="Calibri"/>
        <family val="2"/>
        <scheme val="minor"/>
      </rPr>
      <t xml:space="preserve">:	</t>
    </r>
  </si>
  <si>
    <r>
      <t>R</t>
    </r>
    <r>
      <rPr>
        <vertAlign val="subscript"/>
        <sz val="10"/>
        <rFont val="Calibri"/>
        <family val="2"/>
        <scheme val="minor"/>
      </rPr>
      <t>gesamt</t>
    </r>
    <r>
      <rPr>
        <sz val="10"/>
        <rFont val="Calibri"/>
        <family val="2"/>
        <scheme val="minor"/>
      </rPr>
      <t>:</t>
    </r>
  </si>
  <si>
    <t>x̅-Regelkarte</t>
  </si>
  <si>
    <t>R-Regelkarte</t>
  </si>
  <si>
    <t>σ</t>
  </si>
  <si>
    <t>x̅</t>
  </si>
  <si>
    <t>R</t>
  </si>
  <si>
    <t>Anzahl geprüfter Werkstücke:</t>
  </si>
  <si>
    <t>Stichprobenumfang:</t>
  </si>
  <si>
    <r>
      <rPr>
        <b/>
        <sz val="14"/>
        <rFont val="Calibri"/>
        <family val="2"/>
      </rPr>
      <t>σ</t>
    </r>
    <r>
      <rPr>
        <b/>
        <vertAlign val="subscript"/>
        <sz val="14"/>
        <rFont val="Calibri"/>
        <family val="2"/>
      </rPr>
      <t>gesamt</t>
    </r>
  </si>
  <si>
    <r>
      <t>x̅</t>
    </r>
    <r>
      <rPr>
        <b/>
        <vertAlign val="subscript"/>
        <sz val="14"/>
        <rFont val="Calibri"/>
        <family val="2"/>
        <scheme val="minor"/>
      </rPr>
      <t>gesamt</t>
    </r>
  </si>
  <si>
    <r>
      <t>R</t>
    </r>
    <r>
      <rPr>
        <b/>
        <vertAlign val="subscript"/>
        <sz val="14"/>
        <color theme="1"/>
        <rFont val="Calibri"/>
        <family val="2"/>
        <scheme val="minor"/>
      </rPr>
      <t xml:space="preserve">gesamt </t>
    </r>
  </si>
  <si>
    <r>
      <t>A</t>
    </r>
    <r>
      <rPr>
        <vertAlign val="subscript"/>
        <sz val="10"/>
        <rFont val="Calibri"/>
        <family val="2"/>
        <scheme val="minor"/>
      </rPr>
      <t>w</t>
    </r>
  </si>
  <si>
    <r>
      <t>A</t>
    </r>
    <r>
      <rPr>
        <vertAlign val="subscript"/>
        <sz val="10"/>
        <rFont val="Calibri"/>
        <family val="2"/>
        <scheme val="minor"/>
      </rPr>
      <t>e</t>
    </r>
  </si>
  <si>
    <t>dn</t>
  </si>
  <si>
    <r>
      <t>D</t>
    </r>
    <r>
      <rPr>
        <vertAlign val="subscript"/>
        <sz val="10"/>
        <rFont val="Calibri"/>
        <family val="2"/>
        <scheme val="minor"/>
      </rPr>
      <t>UWG</t>
    </r>
  </si>
  <si>
    <r>
      <t>D</t>
    </r>
    <r>
      <rPr>
        <vertAlign val="subscript"/>
        <sz val="10"/>
        <rFont val="Calibri"/>
        <family val="2"/>
        <scheme val="minor"/>
      </rPr>
      <t>OWG</t>
    </r>
  </si>
  <si>
    <r>
      <t>D</t>
    </r>
    <r>
      <rPr>
        <vertAlign val="subscript"/>
        <sz val="10"/>
        <rFont val="Calibri"/>
        <family val="2"/>
        <scheme val="minor"/>
      </rPr>
      <t>OEG</t>
    </r>
  </si>
  <si>
    <r>
      <t>D</t>
    </r>
    <r>
      <rPr>
        <vertAlign val="subscript"/>
        <sz val="10"/>
        <rFont val="Calibri"/>
        <family val="2"/>
        <scheme val="minor"/>
      </rPr>
      <t>UEG</t>
    </r>
  </si>
  <si>
    <t>Parameter Grenzen</t>
  </si>
  <si>
    <t>Tabellenbuch S. 287</t>
  </si>
  <si>
    <t>OWG-UWG</t>
  </si>
  <si>
    <t>OEG-UEG</t>
  </si>
  <si>
    <t>x</t>
  </si>
  <si>
    <t>Mittelwert</t>
  </si>
  <si>
    <t>Standardabweichung</t>
  </si>
  <si>
    <t>f(x)</t>
  </si>
  <si>
    <t>x̅-σ</t>
  </si>
  <si>
    <t>x̅+σ</t>
  </si>
  <si>
    <t>Toleranzmitte</t>
  </si>
  <si>
    <t>M</t>
  </si>
  <si>
    <t>Durchmesser</t>
  </si>
  <si>
    <t>digitale Bügelmessschraube</t>
  </si>
  <si>
    <t>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</si>
</sst>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€_-;\-* #,##0.00\ _€_-;_-* &quot;-&quot;??\ _€_-;_-@_-"/>
    <numFmt numFmtId="165" formatCode="0.000"/>
    <numFmt numFmtId="166" formatCode="0.0000"/>
    <numFmt numFmtId="167" formatCode="#,##0.000_ ;\-#,##0.000\ "/>
    <numFmt numFmtId="168" formatCode="0.0%"/>
    <numFmt numFmtId="169" formatCode="0.00000"/>
    <numFmt numFmtId="170" formatCode="#,##0.0000_ ;\-#,##0.0000\ "/>
    <numFmt numFmtId="171" formatCode="#,##0.000"/>
    <numFmt numFmtId="172" formatCode="#,##0_ ;\-#,##0\ "/>
  </numFmts>
  <fonts count="35">
    <font>
      <sz val="11"/>
      <color theme="1"/>
      <name val="Calibri"/>
      <family val="2"/>
      <scheme val="minor"/>
    </font>
    <font>
      <vertAlign val="subscript"/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scheme val="minor"/>
    </font>
    <font>
      <sz val="36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4"/>
      <color rgb="FFFF0000"/>
      <name val="Calibri"/>
      <family val="2"/>
      <scheme val="minor"/>
    </font>
    <font>
      <b/>
      <sz val="11"/>
      <name val="Arial"/>
      <family val="2"/>
    </font>
    <font>
      <sz val="24"/>
      <name val="Calibri"/>
      <family val="2"/>
      <scheme val="minor"/>
    </font>
    <font>
      <b/>
      <vertAlign val="subscript"/>
      <sz val="14"/>
      <name val="Calibri"/>
      <family val="2"/>
      <scheme val="minor"/>
    </font>
    <font>
      <b/>
      <sz val="14"/>
      <name val="Calibri"/>
      <family val="2"/>
    </font>
    <font>
      <b/>
      <vertAlign val="subscript"/>
      <sz val="14"/>
      <color theme="1"/>
      <name val="Calibri"/>
      <family val="2"/>
      <scheme val="minor"/>
    </font>
    <font>
      <vertAlign val="subscript"/>
      <sz val="10"/>
      <name val="Calibri"/>
      <family val="2"/>
      <scheme val="minor"/>
    </font>
    <font>
      <i/>
      <sz val="12"/>
      <color rgb="FF000000"/>
      <name val="CMMI12"/>
    </font>
    <font>
      <b/>
      <vertAlign val="subscript"/>
      <sz val="14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6">
    <xf numFmtId="0" fontId="0" fillId="0" borderId="0" xfId="0"/>
    <xf numFmtId="0" fontId="7" fillId="0" borderId="0" xfId="0" applyFont="1" applyBorder="1" applyProtection="1"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Protection="1"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2" fontId="10" fillId="0" borderId="1" xfId="0" applyNumberFormat="1" applyFont="1" applyBorder="1" applyAlignment="1" applyProtection="1">
      <alignment vertical="center"/>
      <protection hidden="1"/>
    </xf>
    <xf numFmtId="0" fontId="10" fillId="0" borderId="0" xfId="0" applyFont="1"/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Protection="1">
      <protection hidden="1"/>
    </xf>
    <xf numFmtId="0" fontId="7" fillId="0" borderId="0" xfId="0" applyFont="1" applyAlignment="1">
      <alignment horizontal="center"/>
    </xf>
    <xf numFmtId="0" fontId="7" fillId="0" borderId="0" xfId="0" applyFont="1"/>
    <xf numFmtId="0" fontId="10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0" fillId="0" borderId="10" xfId="0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9" fillId="0" borderId="0" xfId="0" applyFont="1" applyBorder="1" applyProtection="1">
      <protection hidden="1"/>
    </xf>
    <xf numFmtId="0" fontId="0" fillId="0" borderId="0" xfId="0" applyBorder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165" fontId="10" fillId="0" borderId="1" xfId="0" applyNumberFormat="1" applyFont="1" applyBorder="1" applyAlignment="1" applyProtection="1">
      <alignment vertical="center"/>
      <protection hidden="1"/>
    </xf>
    <xf numFmtId="165" fontId="10" fillId="0" borderId="1" xfId="0" applyNumberFormat="1" applyFont="1" applyBorder="1" applyAlignment="1" applyProtection="1">
      <alignment horizontal="center" vertical="center"/>
      <protection hidden="1"/>
    </xf>
    <xf numFmtId="165" fontId="10" fillId="0" borderId="8" xfId="0" applyNumberFormat="1" applyFont="1" applyBorder="1" applyAlignment="1" applyProtection="1">
      <alignment horizontal="center" vertical="center"/>
      <protection hidden="1"/>
    </xf>
    <xf numFmtId="1" fontId="10" fillId="0" borderId="13" xfId="0" applyNumberFormat="1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hidden="1"/>
    </xf>
    <xf numFmtId="166" fontId="6" fillId="2" borderId="1" xfId="0" applyNumberFormat="1" applyFont="1" applyFill="1" applyBorder="1" applyAlignment="1" applyProtection="1">
      <alignment horizontal="center" vertical="center"/>
      <protection hidden="1"/>
    </xf>
    <xf numFmtId="167" fontId="5" fillId="2" borderId="1" xfId="1" applyNumberFormat="1" applyFont="1" applyFill="1" applyBorder="1" applyAlignment="1" applyProtection="1">
      <alignment horizontal="center" vertical="center"/>
      <protection locked="0"/>
    </xf>
    <xf numFmtId="167" fontId="0" fillId="0" borderId="0" xfId="0" applyNumberFormat="1" applyBorder="1" applyAlignment="1" applyProtection="1">
      <protection hidden="1"/>
    </xf>
    <xf numFmtId="165" fontId="6" fillId="2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0" fontId="10" fillId="0" borderId="1" xfId="0" applyFont="1" applyFill="1" applyBorder="1" applyAlignment="1" applyProtection="1">
      <alignment horizontal="left" vertical="center"/>
      <protection hidden="1"/>
    </xf>
    <xf numFmtId="0" fontId="10" fillId="2" borderId="1" xfId="0" applyFont="1" applyFill="1" applyBorder="1" applyAlignment="1" applyProtection="1">
      <alignment vertical="center"/>
      <protection hidden="1"/>
    </xf>
    <xf numFmtId="0" fontId="0" fillId="0" borderId="16" xfId="0" applyBorder="1" applyAlignment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17" xfId="0" applyBorder="1" applyAlignment="1" applyProtection="1"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15" xfId="0" applyBorder="1" applyAlignment="1" applyProtection="1">
      <protection hidden="1"/>
    </xf>
    <xf numFmtId="0" fontId="8" fillId="0" borderId="15" xfId="0" applyFont="1" applyBorder="1" applyAlignment="1" applyProtection="1">
      <protection hidden="1"/>
    </xf>
    <xf numFmtId="0" fontId="0" fillId="0" borderId="15" xfId="0" applyBorder="1" applyAlignment="1" applyProtection="1">
      <alignment vertical="center"/>
      <protection hidden="1"/>
    </xf>
    <xf numFmtId="0" fontId="0" fillId="0" borderId="14" xfId="0" applyBorder="1" applyAlignment="1" applyProtection="1">
      <protection hidden="1"/>
    </xf>
    <xf numFmtId="165" fontId="6" fillId="0" borderId="1" xfId="0" applyNumberFormat="1" applyFont="1" applyBorder="1" applyAlignment="1">
      <alignment horizontal="center" vertical="center"/>
    </xf>
    <xf numFmtId="0" fontId="10" fillId="0" borderId="18" xfId="0" applyFont="1" applyBorder="1" applyAlignment="1" applyProtection="1">
      <alignment vertical="center"/>
      <protection hidden="1"/>
    </xf>
    <xf numFmtId="0" fontId="10" fillId="0" borderId="18" xfId="0" applyFont="1" applyFill="1" applyBorder="1" applyProtection="1">
      <protection hidden="1"/>
    </xf>
    <xf numFmtId="0" fontId="10" fillId="0" borderId="15" xfId="0" applyFont="1" applyFill="1" applyBorder="1" applyProtection="1"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5" xfId="0" applyFont="1" applyFill="1" applyBorder="1" applyAlignment="1" applyProtection="1">
      <alignment vertical="center"/>
      <protection hidden="1"/>
    </xf>
    <xf numFmtId="0" fontId="7" fillId="0" borderId="16" xfId="0" applyFont="1" applyBorder="1" applyProtection="1"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6" xfId="0" applyFont="1" applyFill="1" applyBorder="1" applyProtection="1">
      <protection hidden="1"/>
    </xf>
    <xf numFmtId="165" fontId="10" fillId="0" borderId="6" xfId="0" applyNumberFormat="1" applyFont="1" applyFill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10" fillId="0" borderId="16" xfId="0" applyFont="1" applyFill="1" applyBorder="1" applyAlignment="1" applyProtection="1">
      <alignment vertical="center"/>
      <protection hidden="1"/>
    </xf>
    <xf numFmtId="0" fontId="10" fillId="0" borderId="14" xfId="0" applyFont="1" applyFill="1" applyBorder="1" applyProtection="1"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49" fontId="10" fillId="0" borderId="0" xfId="0" applyNumberFormat="1" applyFont="1" applyFill="1" applyBorder="1" applyProtection="1">
      <protection hidden="1"/>
    </xf>
    <xf numFmtId="49" fontId="10" fillId="0" borderId="0" xfId="0" applyNumberFormat="1" applyFont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165" fontId="10" fillId="0" borderId="4" xfId="0" applyNumberFormat="1" applyFont="1" applyBorder="1" applyAlignment="1" applyProtection="1">
      <alignment horizontal="center" vertical="center"/>
      <protection hidden="1"/>
    </xf>
    <xf numFmtId="165" fontId="10" fillId="0" borderId="14" xfId="0" applyNumberFormat="1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Protection="1">
      <protection hidden="1"/>
    </xf>
    <xf numFmtId="0" fontId="17" fillId="0" borderId="0" xfId="0" applyFont="1" applyProtection="1">
      <protection hidden="1"/>
    </xf>
    <xf numFmtId="2" fontId="17" fillId="0" borderId="0" xfId="0" applyNumberFormat="1" applyFont="1" applyProtection="1">
      <protection hidden="1"/>
    </xf>
    <xf numFmtId="2" fontId="0" fillId="0" borderId="0" xfId="0" applyNumberFormat="1" applyAlignment="1" applyProtection="1">
      <alignment vertical="center"/>
      <protection hidden="1"/>
    </xf>
    <xf numFmtId="49" fontId="0" fillId="0" borderId="0" xfId="0" applyNumberFormat="1"/>
    <xf numFmtId="0" fontId="18" fillId="0" borderId="0" xfId="0" applyFont="1" applyProtection="1">
      <protection hidden="1"/>
    </xf>
    <xf numFmtId="2" fontId="7" fillId="0" borderId="0" xfId="0" applyNumberFormat="1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Protection="1">
      <protection hidden="1"/>
    </xf>
    <xf numFmtId="2" fontId="19" fillId="0" borderId="0" xfId="2" applyNumberFormat="1" applyFont="1" applyFill="1" applyBorder="1" applyAlignment="1" applyProtection="1">
      <alignment vertical="center"/>
      <protection hidden="1"/>
    </xf>
    <xf numFmtId="168" fontId="20" fillId="0" borderId="0" xfId="2" applyNumberFormat="1" applyFont="1" applyFill="1" applyBorder="1" applyAlignment="1" applyProtection="1">
      <alignment vertical="center"/>
      <protection hidden="1"/>
    </xf>
    <xf numFmtId="1" fontId="20" fillId="0" borderId="0" xfId="0" applyNumberFormat="1" applyFont="1" applyFill="1" applyBorder="1" applyAlignment="1" applyProtection="1">
      <alignment vertical="center"/>
      <protection hidden="1"/>
    </xf>
    <xf numFmtId="1" fontId="19" fillId="0" borderId="0" xfId="0" applyNumberFormat="1" applyFont="1" applyFill="1" applyBorder="1" applyAlignment="1" applyProtection="1">
      <alignment vertical="center"/>
      <protection hidden="1"/>
    </xf>
    <xf numFmtId="169" fontId="21" fillId="0" borderId="0" xfId="0" applyNumberFormat="1" applyFont="1" applyFill="1" applyBorder="1" applyAlignment="1" applyProtection="1">
      <alignment vertical="center"/>
      <protection hidden="1"/>
    </xf>
    <xf numFmtId="2" fontId="20" fillId="0" borderId="0" xfId="0" applyNumberFormat="1" applyFont="1" applyFill="1" applyBorder="1" applyAlignment="1" applyProtection="1">
      <alignment vertical="center"/>
      <protection hidden="1"/>
    </xf>
    <xf numFmtId="165" fontId="21" fillId="0" borderId="0" xfId="0" applyNumberFormat="1" applyFont="1" applyFill="1" applyBorder="1" applyAlignment="1" applyProtection="1">
      <alignment vertical="center"/>
      <protection hidden="1"/>
    </xf>
    <xf numFmtId="165" fontId="7" fillId="0" borderId="0" xfId="0" applyNumberFormat="1" applyFont="1" applyFill="1" applyBorder="1" applyProtection="1">
      <protection hidden="1"/>
    </xf>
    <xf numFmtId="2" fontId="21" fillId="0" borderId="0" xfId="0" applyNumberFormat="1" applyFont="1" applyFill="1" applyBorder="1" applyAlignment="1" applyProtection="1">
      <alignment vertical="center"/>
      <protection hidden="1"/>
    </xf>
    <xf numFmtId="2" fontId="7" fillId="0" borderId="0" xfId="0" applyNumberFormat="1" applyFont="1" applyFill="1" applyBorder="1" applyProtection="1">
      <protection hidden="1"/>
    </xf>
    <xf numFmtId="49" fontId="0" fillId="0" borderId="0" xfId="0" applyNumberFormat="1" applyBorder="1" applyAlignment="1" applyProtection="1">
      <alignment vertical="center"/>
      <protection hidden="1"/>
    </xf>
    <xf numFmtId="170" fontId="7" fillId="0" borderId="0" xfId="0" applyNumberFormat="1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165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2" fontId="7" fillId="0" borderId="0" xfId="0" applyNumberFormat="1" applyFont="1" applyBorder="1" applyAlignment="1" applyProtection="1">
      <alignment vertical="center"/>
      <protection hidden="1"/>
    </xf>
    <xf numFmtId="0" fontId="7" fillId="0" borderId="15" xfId="0" applyFont="1" applyBorder="1" applyAlignment="1" applyProtection="1">
      <alignment vertical="center"/>
      <protection hidden="1"/>
    </xf>
    <xf numFmtId="2" fontId="7" fillId="0" borderId="15" xfId="0" applyNumberFormat="1" applyFont="1" applyBorder="1" applyAlignment="1" applyProtection="1">
      <alignment vertical="center"/>
      <protection hidden="1"/>
    </xf>
    <xf numFmtId="0" fontId="0" fillId="0" borderId="15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9" xfId="0" applyBorder="1" applyAlignment="1" applyProtection="1">
      <alignment vertical="center"/>
      <protection hidden="1"/>
    </xf>
    <xf numFmtId="171" fontId="6" fillId="2" borderId="1" xfId="0" applyNumberFormat="1" applyFont="1" applyFill="1" applyBorder="1" applyAlignment="1" applyProtection="1">
      <alignment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vertical="center"/>
      <protection hidden="1"/>
    </xf>
    <xf numFmtId="165" fontId="7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166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Protection="1">
      <protection hidden="1"/>
    </xf>
    <xf numFmtId="0" fontId="0" fillId="0" borderId="17" xfId="0" applyBorder="1" applyProtection="1">
      <protection hidden="1"/>
    </xf>
    <xf numFmtId="0" fontId="8" fillId="0" borderId="0" xfId="0" applyFont="1" applyBorder="1" applyProtection="1">
      <protection hidden="1"/>
    </xf>
    <xf numFmtId="0" fontId="0" fillId="0" borderId="2" xfId="0" applyBorder="1" applyProtection="1">
      <protection hidden="1"/>
    </xf>
    <xf numFmtId="0" fontId="27" fillId="0" borderId="0" xfId="0" applyFont="1" applyBorder="1" applyAlignment="1" applyProtection="1">
      <protection hidden="1"/>
    </xf>
    <xf numFmtId="0" fontId="11" fillId="0" borderId="17" xfId="0" applyFont="1" applyBorder="1" applyAlignment="1" applyProtection="1">
      <alignment vertical="center"/>
      <protection hidden="1"/>
    </xf>
    <xf numFmtId="0" fontId="4" fillId="0" borderId="27" xfId="0" applyFont="1" applyBorder="1" applyProtection="1">
      <protection hidden="1"/>
    </xf>
    <xf numFmtId="0" fontId="0" fillId="0" borderId="27" xfId="0" applyBorder="1" applyProtection="1">
      <protection hidden="1"/>
    </xf>
    <xf numFmtId="0" fontId="8" fillId="0" borderId="27" xfId="0" applyFont="1" applyBorder="1" applyProtection="1">
      <protection hidden="1"/>
    </xf>
    <xf numFmtId="0" fontId="0" fillId="0" borderId="28" xfId="0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7" fillId="0" borderId="0" xfId="0" applyFont="1" applyBorder="1" applyProtection="1">
      <protection hidden="1"/>
    </xf>
    <xf numFmtId="165" fontId="17" fillId="0" borderId="0" xfId="0" applyNumberFormat="1" applyFont="1" applyBorder="1" applyProtection="1">
      <protection hidden="1"/>
    </xf>
    <xf numFmtId="0" fontId="10" fillId="0" borderId="0" xfId="0" applyFont="1" applyBorder="1" applyAlignment="1" applyProtection="1">
      <alignment horizontal="center"/>
      <protection hidden="1"/>
    </xf>
    <xf numFmtId="165" fontId="10" fillId="0" borderId="0" xfId="0" applyNumberFormat="1" applyFont="1" applyBorder="1" applyProtection="1">
      <protection hidden="1"/>
    </xf>
    <xf numFmtId="0" fontId="10" fillId="0" borderId="1" xfId="0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2" fontId="13" fillId="0" borderId="1" xfId="0" applyNumberFormat="1" applyFont="1" applyBorder="1" applyAlignment="1" applyProtection="1">
      <alignment horizontal="center" vertical="center"/>
      <protection hidden="1"/>
    </xf>
    <xf numFmtId="165" fontId="10" fillId="2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20" xfId="0" applyFont="1" applyFill="1" applyBorder="1" applyProtection="1">
      <protection hidden="1"/>
    </xf>
    <xf numFmtId="14" fontId="6" fillId="0" borderId="1" xfId="0" applyNumberFormat="1" applyFont="1" applyBorder="1" applyAlignment="1">
      <alignment horizontal="center"/>
    </xf>
    <xf numFmtId="0" fontId="10" fillId="0" borderId="29" xfId="0" applyFont="1" applyBorder="1" applyAlignment="1" applyProtection="1">
      <alignment horizontal="center" vertical="center"/>
      <protection hidden="1"/>
    </xf>
    <xf numFmtId="165" fontId="10" fillId="0" borderId="19" xfId="0" applyNumberFormat="1" applyFont="1" applyBorder="1" applyAlignment="1" applyProtection="1">
      <alignment horizontal="center" vertical="center"/>
      <protection hidden="1"/>
    </xf>
    <xf numFmtId="0" fontId="7" fillId="0" borderId="30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0" fillId="0" borderId="23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 vertical="center"/>
      <protection hidden="1"/>
    </xf>
    <xf numFmtId="1" fontId="10" fillId="0" borderId="30" xfId="0" applyNumberFormat="1" applyFont="1" applyBorder="1" applyAlignment="1" applyProtection="1">
      <alignment horizontal="center" vertical="center"/>
      <protection hidden="1"/>
    </xf>
    <xf numFmtId="1" fontId="10" fillId="0" borderId="31" xfId="0" applyNumberFormat="1" applyFont="1" applyBorder="1" applyAlignment="1" applyProtection="1">
      <alignment horizontal="center" vertical="center"/>
      <protection hidden="1"/>
    </xf>
    <xf numFmtId="1" fontId="10" fillId="0" borderId="33" xfId="0" applyNumberFormat="1" applyFont="1" applyBorder="1" applyAlignment="1" applyProtection="1">
      <alignment horizontal="center" vertical="center"/>
      <protection hidden="1"/>
    </xf>
    <xf numFmtId="165" fontId="10" fillId="0" borderId="32" xfId="0" applyNumberFormat="1" applyFont="1" applyBorder="1" applyAlignment="1" applyProtection="1">
      <alignment horizontal="center" vertical="center"/>
      <protection hidden="1"/>
    </xf>
    <xf numFmtId="167" fontId="5" fillId="2" borderId="6" xfId="1" applyNumberFormat="1" applyFont="1" applyFill="1" applyBorder="1" applyAlignment="1" applyProtection="1">
      <alignment horizontal="center" vertical="center"/>
      <protection locked="0"/>
    </xf>
    <xf numFmtId="167" fontId="25" fillId="0" borderId="0" xfId="0" applyNumberFormat="1" applyFont="1" applyBorder="1" applyAlignment="1" applyProtection="1">
      <alignment vertical="center"/>
      <protection hidden="1"/>
    </xf>
    <xf numFmtId="167" fontId="6" fillId="0" borderId="1" xfId="0" applyNumberFormat="1" applyFont="1" applyBorder="1" applyAlignment="1" applyProtection="1">
      <alignment horizontal="center" vertical="center"/>
      <protection hidden="1"/>
    </xf>
    <xf numFmtId="167" fontId="10" fillId="0" borderId="6" xfId="1" applyNumberFormat="1" applyFont="1" applyFill="1" applyBorder="1" applyAlignment="1" applyProtection="1">
      <alignment horizontal="center" vertical="center"/>
      <protection hidden="1"/>
    </xf>
    <xf numFmtId="167" fontId="10" fillId="2" borderId="6" xfId="0" applyNumberFormat="1" applyFont="1" applyFill="1" applyBorder="1" applyAlignment="1" applyProtection="1">
      <alignment horizontal="center" vertical="center"/>
      <protection hidden="1"/>
    </xf>
    <xf numFmtId="167" fontId="10" fillId="0" borderId="0" xfId="0" applyNumberFormat="1" applyFont="1" applyBorder="1" applyAlignment="1" applyProtection="1">
      <alignment vertical="center"/>
      <protection hidden="1"/>
    </xf>
    <xf numFmtId="167" fontId="10" fillId="0" borderId="6" xfId="0" applyNumberFormat="1" applyFont="1" applyFill="1" applyBorder="1" applyAlignment="1" applyProtection="1">
      <alignment horizontal="center" vertical="center"/>
      <protection hidden="1"/>
    </xf>
    <xf numFmtId="167" fontId="10" fillId="0" borderId="6" xfId="0" applyNumberFormat="1" applyFont="1" applyBorder="1" applyAlignment="1" applyProtection="1">
      <alignment horizontal="center" vertical="center"/>
      <protection hidden="1"/>
    </xf>
    <xf numFmtId="172" fontId="10" fillId="0" borderId="6" xfId="0" applyNumberFormat="1" applyFont="1" applyFill="1" applyBorder="1" applyAlignment="1" applyProtection="1">
      <alignment horizontal="center" vertical="center"/>
      <protection hidden="1"/>
    </xf>
    <xf numFmtId="165" fontId="14" fillId="2" borderId="1" xfId="0" applyNumberFormat="1" applyFont="1" applyFill="1" applyBorder="1" applyAlignment="1" applyProtection="1">
      <alignment horizontal="center" vertical="center"/>
      <protection hidden="1"/>
    </xf>
    <xf numFmtId="165" fontId="10" fillId="2" borderId="1" xfId="0" applyNumberFormat="1" applyFont="1" applyFill="1" applyBorder="1" applyProtection="1">
      <protection hidden="1"/>
    </xf>
    <xf numFmtId="165" fontId="10" fillId="2" borderId="1" xfId="0" applyNumberFormat="1" applyFont="1" applyFill="1" applyBorder="1" applyAlignment="1" applyProtection="1">
      <alignment horizontal="right" vertical="center"/>
      <protection hidden="1"/>
    </xf>
    <xf numFmtId="167" fontId="10" fillId="0" borderId="1" xfId="1" applyNumberFormat="1" applyFont="1" applyFill="1" applyBorder="1" applyAlignment="1" applyProtection="1">
      <alignment horizontal="center" vertical="center"/>
      <protection hidden="1"/>
    </xf>
    <xf numFmtId="167" fontId="13" fillId="0" borderId="1" xfId="0" applyNumberFormat="1" applyFont="1" applyBorder="1" applyAlignment="1" applyProtection="1">
      <alignment horizontal="center" vertical="center"/>
      <protection hidden="1"/>
    </xf>
    <xf numFmtId="167" fontId="10" fillId="0" borderId="1" xfId="0" applyNumberFormat="1" applyFont="1" applyFill="1" applyBorder="1" applyAlignment="1" applyProtection="1">
      <alignment horizontal="center" vertical="center"/>
      <protection hidden="1"/>
    </xf>
    <xf numFmtId="165" fontId="10" fillId="0" borderId="1" xfId="0" applyNumberFormat="1" applyFont="1" applyFill="1" applyBorder="1" applyAlignment="1" applyProtection="1">
      <alignment horizontal="center" vertical="center"/>
      <protection hidden="1"/>
    </xf>
    <xf numFmtId="172" fontId="10" fillId="0" borderId="1" xfId="0" applyNumberFormat="1" applyFont="1" applyFill="1" applyBorder="1" applyAlignment="1" applyProtection="1">
      <alignment horizontal="center" vertical="center"/>
      <protection hidden="1"/>
    </xf>
    <xf numFmtId="165" fontId="10" fillId="0" borderId="9" xfId="0" applyNumberFormat="1" applyFont="1" applyBorder="1" applyAlignment="1" applyProtection="1">
      <alignment horizontal="center" vertical="center"/>
      <protection hidden="1"/>
    </xf>
    <xf numFmtId="165" fontId="10" fillId="0" borderId="26" xfId="0" applyNumberFormat="1" applyFont="1" applyBorder="1" applyAlignment="1" applyProtection="1">
      <alignment horizontal="center" vertical="center"/>
      <protection hidden="1"/>
    </xf>
    <xf numFmtId="165" fontId="10" fillId="0" borderId="37" xfId="0" applyNumberFormat="1" applyFont="1" applyBorder="1" applyAlignment="1" applyProtection="1">
      <alignment horizontal="center" vertical="center"/>
      <protection hidden="1"/>
    </xf>
    <xf numFmtId="165" fontId="10" fillId="0" borderId="34" xfId="0" applyNumberFormat="1" applyFont="1" applyBorder="1" applyAlignment="1" applyProtection="1">
      <alignment horizontal="center" vertical="center"/>
      <protection hidden="1"/>
    </xf>
    <xf numFmtId="165" fontId="10" fillId="0" borderId="35" xfId="0" applyNumberFormat="1" applyFont="1" applyBorder="1" applyAlignment="1" applyProtection="1">
      <alignment horizontal="center" vertical="center"/>
      <protection hidden="1"/>
    </xf>
    <xf numFmtId="165" fontId="10" fillId="0" borderId="36" xfId="0" applyNumberFormat="1" applyFont="1" applyBorder="1" applyAlignment="1" applyProtection="1">
      <alignment horizontal="center" vertical="center"/>
      <protection hidden="1"/>
    </xf>
    <xf numFmtId="165" fontId="10" fillId="0" borderId="10" xfId="0" applyNumberFormat="1" applyFont="1" applyBorder="1" applyAlignment="1" applyProtection="1">
      <alignment horizontal="center" vertical="center"/>
      <protection hidden="1"/>
    </xf>
    <xf numFmtId="165" fontId="10" fillId="0" borderId="11" xfId="0" applyNumberFormat="1" applyFont="1" applyBorder="1" applyAlignment="1" applyProtection="1">
      <alignment horizontal="center" vertical="center"/>
      <protection hidden="1"/>
    </xf>
    <xf numFmtId="165" fontId="10" fillId="0" borderId="11" xfId="0" applyNumberFormat="1" applyFont="1" applyFill="1" applyBorder="1" applyAlignment="1" applyProtection="1">
      <alignment horizontal="center" vertical="center"/>
      <protection hidden="1"/>
    </xf>
    <xf numFmtId="165" fontId="10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center"/>
      <protection hidden="1"/>
    </xf>
    <xf numFmtId="0" fontId="10" fillId="0" borderId="1" xfId="0" applyFont="1" applyFill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32" fillId="0" borderId="0" xfId="0" applyFont="1"/>
    <xf numFmtId="165" fontId="6" fillId="2" borderId="4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165" fontId="10" fillId="0" borderId="0" xfId="0" applyNumberFormat="1" applyFont="1" applyFill="1" applyBorder="1" applyProtection="1">
      <protection hidden="1"/>
    </xf>
    <xf numFmtId="165" fontId="10" fillId="0" borderId="1" xfId="0" applyNumberFormat="1" applyFont="1" applyFill="1" applyBorder="1" applyProtection="1">
      <protection hidden="1"/>
    </xf>
    <xf numFmtId="0" fontId="10" fillId="0" borderId="1" xfId="0" applyFont="1" applyFill="1" applyBorder="1" applyProtection="1">
      <protection hidden="1"/>
    </xf>
    <xf numFmtId="165" fontId="10" fillId="0" borderId="1" xfId="0" applyNumberFormat="1" applyFont="1" applyFill="1" applyBorder="1" applyAlignment="1" applyProtection="1">
      <alignment horizontal="center"/>
      <protection hidden="1"/>
    </xf>
    <xf numFmtId="165" fontId="10" fillId="0" borderId="38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7" fillId="0" borderId="39" xfId="0" applyFont="1" applyBorder="1" applyProtection="1">
      <protection hidden="1"/>
    </xf>
    <xf numFmtId="165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40" xfId="0" applyBorder="1" applyProtection="1">
      <protection hidden="1"/>
    </xf>
    <xf numFmtId="0" fontId="0" fillId="0" borderId="39" xfId="0" applyBorder="1" applyProtection="1">
      <protection hidden="1"/>
    </xf>
    <xf numFmtId="0" fontId="26" fillId="0" borderId="18" xfId="0" applyFont="1" applyFill="1" applyBorder="1" applyAlignment="1" applyProtection="1">
      <alignment horizontal="center" vertical="center"/>
      <protection hidden="1"/>
    </xf>
    <xf numFmtId="0" fontId="19" fillId="0" borderId="18" xfId="0" applyFont="1" applyFill="1" applyBorder="1" applyAlignment="1" applyProtection="1">
      <alignment horizontal="center" vertical="center"/>
      <protection hidden="1"/>
    </xf>
    <xf numFmtId="2" fontId="19" fillId="0" borderId="18" xfId="2" applyNumberFormat="1" applyFont="1" applyFill="1" applyBorder="1" applyAlignment="1" applyProtection="1">
      <alignment vertical="center"/>
      <protection hidden="1"/>
    </xf>
    <xf numFmtId="0" fontId="0" fillId="0" borderId="16" xfId="0" applyBorder="1" applyProtection="1">
      <protection hidden="1"/>
    </xf>
    <xf numFmtId="0" fontId="0" fillId="0" borderId="16" xfId="0" applyBorder="1" applyAlignment="1" applyProtection="1">
      <alignment horizontal="center"/>
      <protection hidden="1"/>
    </xf>
    <xf numFmtId="0" fontId="19" fillId="0" borderId="15" xfId="0" applyFont="1" applyFill="1" applyBorder="1" applyAlignment="1" applyProtection="1">
      <alignment vertical="center"/>
      <protection hidden="1"/>
    </xf>
    <xf numFmtId="165" fontId="7" fillId="0" borderId="15" xfId="0" applyNumberFormat="1" applyFont="1" applyFill="1" applyBorder="1" applyAlignment="1" applyProtection="1">
      <alignment vertical="center"/>
      <protection hidden="1"/>
    </xf>
    <xf numFmtId="165" fontId="21" fillId="0" borderId="15" xfId="0" applyNumberFormat="1" applyFont="1" applyFill="1" applyBorder="1" applyAlignment="1" applyProtection="1">
      <alignment vertical="center"/>
      <protection hidden="1"/>
    </xf>
    <xf numFmtId="2" fontId="20" fillId="0" borderId="15" xfId="0" applyNumberFormat="1" applyFont="1" applyFill="1" applyBorder="1" applyAlignment="1" applyProtection="1">
      <alignment vertical="center"/>
      <protection hidden="1"/>
    </xf>
    <xf numFmtId="169" fontId="21" fillId="0" borderId="15" xfId="0" applyNumberFormat="1" applyFont="1" applyFill="1" applyBorder="1" applyAlignment="1" applyProtection="1">
      <alignment vertical="center"/>
      <protection hidden="1"/>
    </xf>
    <xf numFmtId="1" fontId="19" fillId="0" borderId="15" xfId="0" applyNumberFormat="1" applyFont="1" applyFill="1" applyBorder="1" applyAlignment="1" applyProtection="1">
      <alignment vertical="center"/>
      <protection hidden="1"/>
    </xf>
    <xf numFmtId="168" fontId="20" fillId="0" borderId="15" xfId="2" applyNumberFormat="1" applyFont="1" applyFill="1" applyBorder="1" applyAlignment="1" applyProtection="1">
      <alignment vertical="center"/>
      <protection hidden="1"/>
    </xf>
    <xf numFmtId="1" fontId="20" fillId="0" borderId="15" xfId="0" applyNumberFormat="1" applyFont="1" applyFill="1" applyBorder="1" applyAlignment="1" applyProtection="1">
      <alignment vertical="center"/>
      <protection hidden="1"/>
    </xf>
    <xf numFmtId="2" fontId="19" fillId="0" borderId="19" xfId="2" applyNumberFormat="1" applyFont="1" applyFill="1" applyBorder="1" applyAlignment="1" applyProtection="1">
      <alignment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2" borderId="3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/>
      <protection hidden="1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14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10" fillId="0" borderId="3" xfId="0" applyFont="1" applyFill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hidden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left" vertical="center"/>
      <protection hidden="1"/>
    </xf>
    <xf numFmtId="0" fontId="29" fillId="2" borderId="7" xfId="0" applyFont="1" applyFill="1" applyBorder="1" applyAlignment="1" applyProtection="1">
      <alignment horizontal="left" vertical="center"/>
      <protection hidden="1"/>
    </xf>
    <xf numFmtId="166" fontId="6" fillId="2" borderId="6" xfId="0" applyNumberFormat="1" applyFont="1" applyFill="1" applyBorder="1" applyAlignment="1" applyProtection="1">
      <alignment horizontal="left" vertical="center"/>
      <protection hidden="1"/>
    </xf>
    <xf numFmtId="166" fontId="6" fillId="2" borderId="3" xfId="0" applyNumberFormat="1" applyFont="1" applyFill="1" applyBorder="1" applyAlignment="1" applyProtection="1">
      <alignment horizontal="left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horizontal="center" vertical="center"/>
      <protection hidden="1"/>
    </xf>
    <xf numFmtId="0" fontId="16" fillId="0" borderId="21" xfId="0" applyFont="1" applyBorder="1" applyAlignment="1" applyProtection="1">
      <alignment horizontal="center" vertical="center"/>
      <protection hidden="1"/>
    </xf>
    <xf numFmtId="0" fontId="16" fillId="0" borderId="10" xfId="0" applyFont="1" applyFill="1" applyBorder="1" applyAlignment="1" applyProtection="1">
      <alignment horizontal="center" vertical="center"/>
      <protection hidden="1"/>
    </xf>
    <xf numFmtId="0" fontId="16" fillId="0" borderId="11" xfId="0" applyFont="1" applyFill="1" applyBorder="1" applyAlignment="1" applyProtection="1">
      <alignment horizontal="center" vertical="center"/>
      <protection hidden="1"/>
    </xf>
    <xf numFmtId="0" fontId="16" fillId="0" borderId="12" xfId="0" applyFont="1" applyFill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10" fillId="0" borderId="22" xfId="0" applyFont="1" applyBorder="1" applyAlignment="1" applyProtection="1">
      <alignment horizontal="center" vertical="center"/>
      <protection hidden="1"/>
    </xf>
    <xf numFmtId="0" fontId="10" fillId="0" borderId="23" xfId="0" applyFont="1" applyBorder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24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</cellXfs>
  <cellStyles count="3">
    <cellStyle name="Komma" xfId="1" builtinId="3"/>
    <cellStyle name="Prozent" xfId="2" builtinId="5"/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color rgb="FFFF0000"/>
      </font>
      <fill>
        <patternFill patternType="solid"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Chronologische</a:t>
            </a:r>
            <a:r>
              <a:rPr lang="de-DE" b="1"/>
              <a:t> Auflistung</a:t>
            </a:r>
            <a:r>
              <a:rPr lang="de-DE"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der Messwerte</a:t>
            </a:r>
            <a:r>
              <a:rPr lang="de-DE" b="1"/>
              <a:t> </a:t>
            </a:r>
            <a:br>
              <a:rPr lang="de-DE" b="1"/>
            </a:br>
            <a:r>
              <a:rPr lang="de-DE" b="1"/>
              <a:t>mit </a:t>
            </a:r>
            <a:r>
              <a:rPr lang="de-DE"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Maschinenstreuung</a:t>
            </a:r>
            <a:r>
              <a:rPr lang="de-DE" b="1" baseline="0"/>
              <a:t> un</a:t>
            </a:r>
            <a:r>
              <a:rPr lang="de-DE"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</a:t>
            </a:r>
            <a:r>
              <a:rPr lang="de-DE" b="1" baseline="0"/>
              <a:t> Ober/</a:t>
            </a:r>
            <a:r>
              <a:rPr lang="de-DE"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Untergrenze</a:t>
            </a:r>
          </a:p>
        </c:rich>
      </c:tx>
      <c:layout>
        <c:manualLayout>
          <c:xMode val="edge"/>
          <c:yMode val="edge"/>
          <c:x val="0.245083382416314"/>
          <c:y val="4.42946020759720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"/>
          <c:y val="0.17054417818163201"/>
          <c:w val="0.72844662246979996"/>
          <c:h val="0.65207297840481404"/>
        </c:manualLayout>
      </c:layout>
      <c:scatterChart>
        <c:scatterStyle val="lineMarker"/>
        <c:varyColors val="0"/>
        <c:ser>
          <c:idx val="1"/>
          <c:order val="0"/>
          <c:tx>
            <c:strRef>
              <c:f>Maschinenfähigkeit_Berechnung!$L$3</c:f>
              <c:strCache>
                <c:ptCount val="1"/>
                <c:pt idx="0">
                  <c:v>OGW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Maschinenfähigkeit_Berechnung!$J$4:$J$203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Maschinenfähigkeit_Berechnung!$L$4:$L$203</c:f>
              <c:numCache>
                <c:formatCode>General</c:formatCode>
                <c:ptCount val="200"/>
                <c:pt idx="0">
                  <c:v>32.1</c:v>
                </c:pt>
                <c:pt idx="1">
                  <c:v>32.1</c:v>
                </c:pt>
                <c:pt idx="2">
                  <c:v>32.1</c:v>
                </c:pt>
                <c:pt idx="3">
                  <c:v>32.1</c:v>
                </c:pt>
                <c:pt idx="4">
                  <c:v>32.1</c:v>
                </c:pt>
                <c:pt idx="5">
                  <c:v>32.1</c:v>
                </c:pt>
                <c:pt idx="6">
                  <c:v>32.1</c:v>
                </c:pt>
                <c:pt idx="7">
                  <c:v>32.1</c:v>
                </c:pt>
                <c:pt idx="8">
                  <c:v>32.1</c:v>
                </c:pt>
                <c:pt idx="9">
                  <c:v>32.1</c:v>
                </c:pt>
                <c:pt idx="10">
                  <c:v>32.1</c:v>
                </c:pt>
                <c:pt idx="11">
                  <c:v>32.1</c:v>
                </c:pt>
                <c:pt idx="12">
                  <c:v>32.1</c:v>
                </c:pt>
                <c:pt idx="13">
                  <c:v>32.1</c:v>
                </c:pt>
                <c:pt idx="14">
                  <c:v>32.1</c:v>
                </c:pt>
                <c:pt idx="15">
                  <c:v>32.1</c:v>
                </c:pt>
                <c:pt idx="16">
                  <c:v>32.1</c:v>
                </c:pt>
                <c:pt idx="17">
                  <c:v>32.1</c:v>
                </c:pt>
                <c:pt idx="18">
                  <c:v>32.1</c:v>
                </c:pt>
                <c:pt idx="19">
                  <c:v>32.1</c:v>
                </c:pt>
                <c:pt idx="20">
                  <c:v>32.1</c:v>
                </c:pt>
                <c:pt idx="21">
                  <c:v>32.1</c:v>
                </c:pt>
                <c:pt idx="22">
                  <c:v>32.1</c:v>
                </c:pt>
                <c:pt idx="23">
                  <c:v>32.1</c:v>
                </c:pt>
                <c:pt idx="24">
                  <c:v>32.1</c:v>
                </c:pt>
                <c:pt idx="25">
                  <c:v>32.1</c:v>
                </c:pt>
                <c:pt idx="26">
                  <c:v>32.1</c:v>
                </c:pt>
                <c:pt idx="27">
                  <c:v>32.1</c:v>
                </c:pt>
                <c:pt idx="28">
                  <c:v>32.1</c:v>
                </c:pt>
                <c:pt idx="29">
                  <c:v>32.1</c:v>
                </c:pt>
                <c:pt idx="30">
                  <c:v>32.1</c:v>
                </c:pt>
                <c:pt idx="31">
                  <c:v>32.1</c:v>
                </c:pt>
                <c:pt idx="32">
                  <c:v>32.1</c:v>
                </c:pt>
                <c:pt idx="33">
                  <c:v>32.1</c:v>
                </c:pt>
                <c:pt idx="34">
                  <c:v>32.1</c:v>
                </c:pt>
                <c:pt idx="35">
                  <c:v>32.1</c:v>
                </c:pt>
                <c:pt idx="36">
                  <c:v>32.1</c:v>
                </c:pt>
                <c:pt idx="37">
                  <c:v>32.1</c:v>
                </c:pt>
                <c:pt idx="38">
                  <c:v>32.1</c:v>
                </c:pt>
                <c:pt idx="39">
                  <c:v>32.1</c:v>
                </c:pt>
                <c:pt idx="40">
                  <c:v>32.1</c:v>
                </c:pt>
                <c:pt idx="41">
                  <c:v>32.1</c:v>
                </c:pt>
                <c:pt idx="42">
                  <c:v>32.1</c:v>
                </c:pt>
                <c:pt idx="43">
                  <c:v>32.1</c:v>
                </c:pt>
                <c:pt idx="44">
                  <c:v>32.1</c:v>
                </c:pt>
                <c:pt idx="45">
                  <c:v>32.1</c:v>
                </c:pt>
                <c:pt idx="46">
                  <c:v>32.1</c:v>
                </c:pt>
                <c:pt idx="47">
                  <c:v>32.1</c:v>
                </c:pt>
                <c:pt idx="48">
                  <c:v>32.1</c:v>
                </c:pt>
                <c:pt idx="49">
                  <c:v>32.1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D7-4BEA-A3C3-3A3B2ECB5891}"/>
            </c:ext>
          </c:extLst>
        </c:ser>
        <c:ser>
          <c:idx val="9"/>
          <c:order val="1"/>
          <c:tx>
            <c:strRef>
              <c:f>Maschinenfähigkeit_Berechnung!$O$3</c:f>
              <c:strCache>
                <c:ptCount val="1"/>
                <c:pt idx="0">
                  <c:v> + 3 σ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Maschinenfähigkeit_Berechnung!$J$4:$J$203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Maschinenfähigkeit_Berechnung!$O$4:$O$203</c:f>
              <c:numCache>
                <c:formatCode>0.000</c:formatCode>
                <c:ptCount val="200"/>
                <c:pt idx="0">
                  <c:v>32.097700932177958</c:v>
                </c:pt>
                <c:pt idx="1">
                  <c:v>32.097700932177958</c:v>
                </c:pt>
                <c:pt idx="2">
                  <c:v>32.097700932177958</c:v>
                </c:pt>
                <c:pt idx="3">
                  <c:v>32.097700932177958</c:v>
                </c:pt>
                <c:pt idx="4">
                  <c:v>32.097700932177958</c:v>
                </c:pt>
                <c:pt idx="5">
                  <c:v>32.097700932177958</c:v>
                </c:pt>
                <c:pt idx="6">
                  <c:v>32.097700932177958</c:v>
                </c:pt>
                <c:pt idx="7">
                  <c:v>32.097700932177958</c:v>
                </c:pt>
                <c:pt idx="8">
                  <c:v>32.097700932177958</c:v>
                </c:pt>
                <c:pt idx="9">
                  <c:v>32.097700932177958</c:v>
                </c:pt>
                <c:pt idx="10">
                  <c:v>32.097700932177958</c:v>
                </c:pt>
                <c:pt idx="11">
                  <c:v>32.097700932177958</c:v>
                </c:pt>
                <c:pt idx="12">
                  <c:v>32.097700932177958</c:v>
                </c:pt>
                <c:pt idx="13">
                  <c:v>32.097700932177958</c:v>
                </c:pt>
                <c:pt idx="14">
                  <c:v>32.097700932177958</c:v>
                </c:pt>
                <c:pt idx="15">
                  <c:v>32.097700932177958</c:v>
                </c:pt>
                <c:pt idx="16">
                  <c:v>32.097700932177958</c:v>
                </c:pt>
                <c:pt idx="17">
                  <c:v>32.097700932177958</c:v>
                </c:pt>
                <c:pt idx="18">
                  <c:v>32.097700932177958</c:v>
                </c:pt>
                <c:pt idx="19">
                  <c:v>32.097700932177958</c:v>
                </c:pt>
                <c:pt idx="20">
                  <c:v>32.097700932177958</c:v>
                </c:pt>
                <c:pt idx="21">
                  <c:v>32.097700932177958</c:v>
                </c:pt>
                <c:pt idx="22">
                  <c:v>32.097700932177958</c:v>
                </c:pt>
                <c:pt idx="23">
                  <c:v>32.097700932177958</c:v>
                </c:pt>
                <c:pt idx="24">
                  <c:v>32.097700932177958</c:v>
                </c:pt>
                <c:pt idx="25">
                  <c:v>32.097700932177958</c:v>
                </c:pt>
                <c:pt idx="26">
                  <c:v>32.097700932177958</c:v>
                </c:pt>
                <c:pt idx="27">
                  <c:v>32.097700932177958</c:v>
                </c:pt>
                <c:pt idx="28">
                  <c:v>32.097700932177958</c:v>
                </c:pt>
                <c:pt idx="29">
                  <c:v>32.097700932177958</c:v>
                </c:pt>
                <c:pt idx="30">
                  <c:v>32.097700932177958</c:v>
                </c:pt>
                <c:pt idx="31">
                  <c:v>32.097700932177958</c:v>
                </c:pt>
                <c:pt idx="32">
                  <c:v>32.097700932177958</c:v>
                </c:pt>
                <c:pt idx="33">
                  <c:v>32.097700932177958</c:v>
                </c:pt>
                <c:pt idx="34">
                  <c:v>32.097700932177958</c:v>
                </c:pt>
                <c:pt idx="35">
                  <c:v>32.097700932177958</c:v>
                </c:pt>
                <c:pt idx="36">
                  <c:v>32.097700932177958</c:v>
                </c:pt>
                <c:pt idx="37">
                  <c:v>32.097700932177958</c:v>
                </c:pt>
                <c:pt idx="38">
                  <c:v>32.097700932177958</c:v>
                </c:pt>
                <c:pt idx="39">
                  <c:v>32.097700932177958</c:v>
                </c:pt>
                <c:pt idx="40">
                  <c:v>32.097700932177958</c:v>
                </c:pt>
                <c:pt idx="41">
                  <c:v>32.097700932177958</c:v>
                </c:pt>
                <c:pt idx="42">
                  <c:v>32.097700932177958</c:v>
                </c:pt>
                <c:pt idx="43">
                  <c:v>32.097700932177958</c:v>
                </c:pt>
                <c:pt idx="44">
                  <c:v>32.097700932177958</c:v>
                </c:pt>
                <c:pt idx="45">
                  <c:v>32.097700932177958</c:v>
                </c:pt>
                <c:pt idx="46">
                  <c:v>32.097700932177958</c:v>
                </c:pt>
                <c:pt idx="47">
                  <c:v>32.097700932177958</c:v>
                </c:pt>
                <c:pt idx="48">
                  <c:v>32.097700932177958</c:v>
                </c:pt>
                <c:pt idx="49">
                  <c:v>32.097700932177958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D7-4BEA-A3C3-3A3B2ECB5891}"/>
            </c:ext>
          </c:extLst>
        </c:ser>
        <c:ser>
          <c:idx val="5"/>
          <c:order val="2"/>
          <c:tx>
            <c:v>Oberflächenrauhigkeit</c:v>
          </c:tx>
          <c:spPr>
            <a:ln w="635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19"/>
            <c:bubble3D val="0"/>
            <c:spPr>
              <a:ln w="6350" cmpd="sng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4D7-4BEA-A3C3-3A3B2ECB5891}"/>
              </c:ext>
            </c:extLst>
          </c:dPt>
          <c:xVal>
            <c:numRef>
              <c:f>Maschinenfähigkeit_Berechnung!$J$4:$J$203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Maschinenfähigkeit_Berechnung!$K$4:$K$203</c:f>
              <c:numCache>
                <c:formatCode>0.000</c:formatCode>
                <c:ptCount val="200"/>
                <c:pt idx="0">
                  <c:v>32.055999999999997</c:v>
                </c:pt>
                <c:pt idx="1">
                  <c:v>32.064</c:v>
                </c:pt>
                <c:pt idx="2">
                  <c:v>32.08</c:v>
                </c:pt>
                <c:pt idx="3">
                  <c:v>32.024999999999999</c:v>
                </c:pt>
                <c:pt idx="4">
                  <c:v>32.063000000000002</c:v>
                </c:pt>
                <c:pt idx="5">
                  <c:v>32.049999999999997</c:v>
                </c:pt>
                <c:pt idx="6">
                  <c:v>32.048000000000002</c:v>
                </c:pt>
                <c:pt idx="7">
                  <c:v>32.055</c:v>
                </c:pt>
                <c:pt idx="8">
                  <c:v>32.021999999999998</c:v>
                </c:pt>
                <c:pt idx="9">
                  <c:v>32.033999999999999</c:v>
                </c:pt>
                <c:pt idx="10">
                  <c:v>32.034999999999997</c:v>
                </c:pt>
                <c:pt idx="11">
                  <c:v>32.045999999999999</c:v>
                </c:pt>
                <c:pt idx="12">
                  <c:v>32.052999999999997</c:v>
                </c:pt>
                <c:pt idx="13">
                  <c:v>32.063000000000002</c:v>
                </c:pt>
                <c:pt idx="14">
                  <c:v>32.072000000000003</c:v>
                </c:pt>
                <c:pt idx="15">
                  <c:v>32.030999999999999</c:v>
                </c:pt>
                <c:pt idx="16">
                  <c:v>32.015000000000001</c:v>
                </c:pt>
                <c:pt idx="17">
                  <c:v>32.024999999999999</c:v>
                </c:pt>
                <c:pt idx="18">
                  <c:v>32.026000000000003</c:v>
                </c:pt>
                <c:pt idx="19">
                  <c:v>32.040999999999997</c:v>
                </c:pt>
                <c:pt idx="20">
                  <c:v>32.043999999999997</c:v>
                </c:pt>
                <c:pt idx="21">
                  <c:v>32.033000000000001</c:v>
                </c:pt>
                <c:pt idx="22">
                  <c:v>32.033000000000001</c:v>
                </c:pt>
                <c:pt idx="23">
                  <c:v>32.042000000000002</c:v>
                </c:pt>
                <c:pt idx="24">
                  <c:v>32.033000000000001</c:v>
                </c:pt>
                <c:pt idx="25">
                  <c:v>32.020000000000003</c:v>
                </c:pt>
                <c:pt idx="26">
                  <c:v>32.018999999999998</c:v>
                </c:pt>
                <c:pt idx="27">
                  <c:v>32.03</c:v>
                </c:pt>
                <c:pt idx="28">
                  <c:v>32.029000000000003</c:v>
                </c:pt>
                <c:pt idx="29">
                  <c:v>32.020000000000003</c:v>
                </c:pt>
                <c:pt idx="30">
                  <c:v>32.018000000000001</c:v>
                </c:pt>
                <c:pt idx="31">
                  <c:v>32.003</c:v>
                </c:pt>
                <c:pt idx="32">
                  <c:v>32.000999999999998</c:v>
                </c:pt>
                <c:pt idx="33">
                  <c:v>32</c:v>
                </c:pt>
                <c:pt idx="34">
                  <c:v>32.003999999999998</c:v>
                </c:pt>
                <c:pt idx="35">
                  <c:v>32</c:v>
                </c:pt>
                <c:pt idx="36">
                  <c:v>32.015000000000001</c:v>
                </c:pt>
                <c:pt idx="37">
                  <c:v>32.012999999999998</c:v>
                </c:pt>
                <c:pt idx="38">
                  <c:v>32.020000000000003</c:v>
                </c:pt>
                <c:pt idx="39">
                  <c:v>32.002000000000002</c:v>
                </c:pt>
                <c:pt idx="40">
                  <c:v>32.000999999999998</c:v>
                </c:pt>
                <c:pt idx="41">
                  <c:v>32.005000000000003</c:v>
                </c:pt>
                <c:pt idx="42">
                  <c:v>32.009</c:v>
                </c:pt>
                <c:pt idx="43">
                  <c:v>32.005000000000003</c:v>
                </c:pt>
                <c:pt idx="44">
                  <c:v>31.998000000000001</c:v>
                </c:pt>
                <c:pt idx="45">
                  <c:v>32.006</c:v>
                </c:pt>
                <c:pt idx="46">
                  <c:v>31.997</c:v>
                </c:pt>
                <c:pt idx="47">
                  <c:v>31.984999999999999</c:v>
                </c:pt>
                <c:pt idx="48">
                  <c:v>31.966999999999999</c:v>
                </c:pt>
                <c:pt idx="49">
                  <c:v>31.988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4D7-4BEA-A3C3-3A3B2ECB5891}"/>
            </c:ext>
          </c:extLst>
        </c:ser>
        <c:ser>
          <c:idx val="10"/>
          <c:order val="3"/>
          <c:tx>
            <c:strRef>
              <c:f>Maschinenfähigkeit_Berechnung!$G$6</c:f>
              <c:strCache>
                <c:ptCount val="1"/>
                <c:pt idx="0">
                  <c:v>Sollwert:</c:v>
                </c:pt>
              </c:strCache>
            </c:strRef>
          </c:tx>
          <c:spPr>
            <a:ln w="25400">
              <a:solidFill>
                <a:schemeClr val="bg2">
                  <a:lumMod val="7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Maschinenfähigkeit_Berechnung!$J$4:$J$203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Maschinenfähigkeit_Berechnung!$P$4:$P$53</c:f>
              <c:numCache>
                <c:formatCode>0.000</c:formatCode>
                <c:ptCount val="50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32</c:v>
                </c:pt>
                <c:pt idx="10">
                  <c:v>32</c:v>
                </c:pt>
                <c:pt idx="11">
                  <c:v>32</c:v>
                </c:pt>
                <c:pt idx="12">
                  <c:v>32</c:v>
                </c:pt>
                <c:pt idx="13">
                  <c:v>32</c:v>
                </c:pt>
                <c:pt idx="14">
                  <c:v>32</c:v>
                </c:pt>
                <c:pt idx="15">
                  <c:v>32</c:v>
                </c:pt>
                <c:pt idx="16">
                  <c:v>32</c:v>
                </c:pt>
                <c:pt idx="17">
                  <c:v>32</c:v>
                </c:pt>
                <c:pt idx="18">
                  <c:v>32</c:v>
                </c:pt>
                <c:pt idx="19">
                  <c:v>32</c:v>
                </c:pt>
                <c:pt idx="20">
                  <c:v>32</c:v>
                </c:pt>
                <c:pt idx="21">
                  <c:v>32</c:v>
                </c:pt>
                <c:pt idx="22">
                  <c:v>32</c:v>
                </c:pt>
                <c:pt idx="23">
                  <c:v>32</c:v>
                </c:pt>
                <c:pt idx="24">
                  <c:v>32</c:v>
                </c:pt>
                <c:pt idx="25">
                  <c:v>32</c:v>
                </c:pt>
                <c:pt idx="26">
                  <c:v>32</c:v>
                </c:pt>
                <c:pt idx="27">
                  <c:v>32</c:v>
                </c:pt>
                <c:pt idx="28">
                  <c:v>32</c:v>
                </c:pt>
                <c:pt idx="29">
                  <c:v>32</c:v>
                </c:pt>
                <c:pt idx="30">
                  <c:v>32</c:v>
                </c:pt>
                <c:pt idx="31">
                  <c:v>32</c:v>
                </c:pt>
                <c:pt idx="32">
                  <c:v>32</c:v>
                </c:pt>
                <c:pt idx="33">
                  <c:v>32</c:v>
                </c:pt>
                <c:pt idx="34">
                  <c:v>32</c:v>
                </c:pt>
                <c:pt idx="35">
                  <c:v>32</c:v>
                </c:pt>
                <c:pt idx="36">
                  <c:v>32</c:v>
                </c:pt>
                <c:pt idx="37">
                  <c:v>32</c:v>
                </c:pt>
                <c:pt idx="38">
                  <c:v>32</c:v>
                </c:pt>
                <c:pt idx="39">
                  <c:v>32</c:v>
                </c:pt>
                <c:pt idx="40">
                  <c:v>32</c:v>
                </c:pt>
                <c:pt idx="41">
                  <c:v>32</c:v>
                </c:pt>
                <c:pt idx="42">
                  <c:v>32</c:v>
                </c:pt>
                <c:pt idx="43">
                  <c:v>32</c:v>
                </c:pt>
                <c:pt idx="44">
                  <c:v>32</c:v>
                </c:pt>
                <c:pt idx="45">
                  <c:v>32</c:v>
                </c:pt>
                <c:pt idx="46">
                  <c:v>32</c:v>
                </c:pt>
                <c:pt idx="47">
                  <c:v>32</c:v>
                </c:pt>
                <c:pt idx="48">
                  <c:v>32</c:v>
                </c:pt>
                <c:pt idx="49">
                  <c:v>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4D7-4BEA-A3C3-3A3B2ECB5891}"/>
            </c:ext>
          </c:extLst>
        </c:ser>
        <c:ser>
          <c:idx val="8"/>
          <c:order val="4"/>
          <c:tx>
            <c:strRef>
              <c:f>Maschinenfähigkeit_Berechnung!$N$3</c:f>
              <c:strCache>
                <c:ptCount val="1"/>
                <c:pt idx="0">
                  <c:v> - 3 σ</c:v>
                </c:pt>
              </c:strCache>
            </c:strRef>
          </c:tx>
          <c:spPr>
            <a:ln w="25400">
              <a:solidFill>
                <a:schemeClr val="tx2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Maschinenfähigkeit_Berechnung!$J$4:$J$203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Maschinenfähigkeit_Berechnung!$N$4:$N$203</c:f>
              <c:numCache>
                <c:formatCode>0.000</c:formatCode>
                <c:ptCount val="200"/>
                <c:pt idx="0">
                  <c:v>31.952059067822063</c:v>
                </c:pt>
                <c:pt idx="1">
                  <c:v>31.952059067822063</c:v>
                </c:pt>
                <c:pt idx="2">
                  <c:v>31.952059067822063</c:v>
                </c:pt>
                <c:pt idx="3">
                  <c:v>31.952059067822063</c:v>
                </c:pt>
                <c:pt idx="4">
                  <c:v>31.952059067822063</c:v>
                </c:pt>
                <c:pt idx="5">
                  <c:v>31.952059067822063</c:v>
                </c:pt>
                <c:pt idx="6">
                  <c:v>31.952059067822063</c:v>
                </c:pt>
                <c:pt idx="7">
                  <c:v>31.952059067822063</c:v>
                </c:pt>
                <c:pt idx="8">
                  <c:v>31.952059067822063</c:v>
                </c:pt>
                <c:pt idx="9">
                  <c:v>31.952059067822063</c:v>
                </c:pt>
                <c:pt idx="10">
                  <c:v>31.952059067822063</c:v>
                </c:pt>
                <c:pt idx="11">
                  <c:v>31.952059067822063</c:v>
                </c:pt>
                <c:pt idx="12">
                  <c:v>31.952059067822063</c:v>
                </c:pt>
                <c:pt idx="13">
                  <c:v>31.952059067822063</c:v>
                </c:pt>
                <c:pt idx="14">
                  <c:v>31.952059067822063</c:v>
                </c:pt>
                <c:pt idx="15">
                  <c:v>31.952059067822063</c:v>
                </c:pt>
                <c:pt idx="16">
                  <c:v>31.952059067822063</c:v>
                </c:pt>
                <c:pt idx="17">
                  <c:v>31.952059067822063</c:v>
                </c:pt>
                <c:pt idx="18">
                  <c:v>31.952059067822063</c:v>
                </c:pt>
                <c:pt idx="19">
                  <c:v>31.952059067822063</c:v>
                </c:pt>
                <c:pt idx="20">
                  <c:v>31.952059067822063</c:v>
                </c:pt>
                <c:pt idx="21">
                  <c:v>31.952059067822063</c:v>
                </c:pt>
                <c:pt idx="22">
                  <c:v>31.952059067822063</c:v>
                </c:pt>
                <c:pt idx="23">
                  <c:v>31.952059067822063</c:v>
                </c:pt>
                <c:pt idx="24">
                  <c:v>31.952059067822063</c:v>
                </c:pt>
                <c:pt idx="25">
                  <c:v>31.952059067822063</c:v>
                </c:pt>
                <c:pt idx="26">
                  <c:v>31.952059067822063</c:v>
                </c:pt>
                <c:pt idx="27">
                  <c:v>31.952059067822063</c:v>
                </c:pt>
                <c:pt idx="28">
                  <c:v>31.952059067822063</c:v>
                </c:pt>
                <c:pt idx="29">
                  <c:v>31.952059067822063</c:v>
                </c:pt>
                <c:pt idx="30">
                  <c:v>31.952059067822063</c:v>
                </c:pt>
                <c:pt idx="31">
                  <c:v>31.952059067822063</c:v>
                </c:pt>
                <c:pt idx="32">
                  <c:v>31.952059067822063</c:v>
                </c:pt>
                <c:pt idx="33">
                  <c:v>31.952059067822063</c:v>
                </c:pt>
                <c:pt idx="34">
                  <c:v>31.952059067822063</c:v>
                </c:pt>
                <c:pt idx="35">
                  <c:v>31.952059067822063</c:v>
                </c:pt>
                <c:pt idx="36">
                  <c:v>31.952059067822063</c:v>
                </c:pt>
                <c:pt idx="37">
                  <c:v>31.952059067822063</c:v>
                </c:pt>
                <c:pt idx="38">
                  <c:v>31.952059067822063</c:v>
                </c:pt>
                <c:pt idx="39">
                  <c:v>31.952059067822063</c:v>
                </c:pt>
                <c:pt idx="40">
                  <c:v>31.952059067822063</c:v>
                </c:pt>
                <c:pt idx="41">
                  <c:v>31.952059067822063</c:v>
                </c:pt>
                <c:pt idx="42">
                  <c:v>31.952059067822063</c:v>
                </c:pt>
                <c:pt idx="43">
                  <c:v>31.952059067822063</c:v>
                </c:pt>
                <c:pt idx="44">
                  <c:v>31.952059067822063</c:v>
                </c:pt>
                <c:pt idx="45">
                  <c:v>31.952059067822063</c:v>
                </c:pt>
                <c:pt idx="46">
                  <c:v>31.952059067822063</c:v>
                </c:pt>
                <c:pt idx="47">
                  <c:v>31.952059067822063</c:v>
                </c:pt>
                <c:pt idx="48">
                  <c:v>31.952059067822063</c:v>
                </c:pt>
                <c:pt idx="49">
                  <c:v>31.952059067822063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4D7-4BEA-A3C3-3A3B2ECB5891}"/>
            </c:ext>
          </c:extLst>
        </c:ser>
        <c:ser>
          <c:idx val="4"/>
          <c:order val="5"/>
          <c:tx>
            <c:strRef>
              <c:f>Maschinenfähigkeit_Berechnung!$M$3</c:f>
              <c:strCache>
                <c:ptCount val="1"/>
                <c:pt idx="0">
                  <c:v>UGW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Maschinenfähigkeit_Berechnung!$J$4:$J$203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Maschinenfähigkeit_Berechnung!$M$4:$M$203</c:f>
              <c:numCache>
                <c:formatCode>General</c:formatCode>
                <c:ptCount val="200"/>
                <c:pt idx="0">
                  <c:v>31.9</c:v>
                </c:pt>
                <c:pt idx="1">
                  <c:v>31.9</c:v>
                </c:pt>
                <c:pt idx="2">
                  <c:v>31.9</c:v>
                </c:pt>
                <c:pt idx="3">
                  <c:v>31.9</c:v>
                </c:pt>
                <c:pt idx="4">
                  <c:v>31.9</c:v>
                </c:pt>
                <c:pt idx="5">
                  <c:v>31.9</c:v>
                </c:pt>
                <c:pt idx="6">
                  <c:v>31.9</c:v>
                </c:pt>
                <c:pt idx="7">
                  <c:v>31.9</c:v>
                </c:pt>
                <c:pt idx="8">
                  <c:v>31.9</c:v>
                </c:pt>
                <c:pt idx="9">
                  <c:v>31.9</c:v>
                </c:pt>
                <c:pt idx="10">
                  <c:v>31.9</c:v>
                </c:pt>
                <c:pt idx="11">
                  <c:v>31.9</c:v>
                </c:pt>
                <c:pt idx="12">
                  <c:v>31.9</c:v>
                </c:pt>
                <c:pt idx="13">
                  <c:v>31.9</c:v>
                </c:pt>
                <c:pt idx="14">
                  <c:v>31.9</c:v>
                </c:pt>
                <c:pt idx="15">
                  <c:v>31.9</c:v>
                </c:pt>
                <c:pt idx="16">
                  <c:v>31.9</c:v>
                </c:pt>
                <c:pt idx="17">
                  <c:v>31.9</c:v>
                </c:pt>
                <c:pt idx="18">
                  <c:v>31.9</c:v>
                </c:pt>
                <c:pt idx="19">
                  <c:v>31.9</c:v>
                </c:pt>
                <c:pt idx="20">
                  <c:v>31.9</c:v>
                </c:pt>
                <c:pt idx="21">
                  <c:v>31.9</c:v>
                </c:pt>
                <c:pt idx="22">
                  <c:v>31.9</c:v>
                </c:pt>
                <c:pt idx="23">
                  <c:v>31.9</c:v>
                </c:pt>
                <c:pt idx="24">
                  <c:v>31.9</c:v>
                </c:pt>
                <c:pt idx="25">
                  <c:v>31.9</c:v>
                </c:pt>
                <c:pt idx="26">
                  <c:v>31.9</c:v>
                </c:pt>
                <c:pt idx="27">
                  <c:v>31.9</c:v>
                </c:pt>
                <c:pt idx="28">
                  <c:v>31.9</c:v>
                </c:pt>
                <c:pt idx="29">
                  <c:v>31.9</c:v>
                </c:pt>
                <c:pt idx="30">
                  <c:v>31.9</c:v>
                </c:pt>
                <c:pt idx="31">
                  <c:v>31.9</c:v>
                </c:pt>
                <c:pt idx="32">
                  <c:v>31.9</c:v>
                </c:pt>
                <c:pt idx="33">
                  <c:v>31.9</c:v>
                </c:pt>
                <c:pt idx="34">
                  <c:v>31.9</c:v>
                </c:pt>
                <c:pt idx="35">
                  <c:v>31.9</c:v>
                </c:pt>
                <c:pt idx="36">
                  <c:v>31.9</c:v>
                </c:pt>
                <c:pt idx="37">
                  <c:v>31.9</c:v>
                </c:pt>
                <c:pt idx="38">
                  <c:v>31.9</c:v>
                </c:pt>
                <c:pt idx="39">
                  <c:v>31.9</c:v>
                </c:pt>
                <c:pt idx="40">
                  <c:v>31.9</c:v>
                </c:pt>
                <c:pt idx="41">
                  <c:v>31.9</c:v>
                </c:pt>
                <c:pt idx="42">
                  <c:v>31.9</c:v>
                </c:pt>
                <c:pt idx="43">
                  <c:v>31.9</c:v>
                </c:pt>
                <c:pt idx="44">
                  <c:v>31.9</c:v>
                </c:pt>
                <c:pt idx="45">
                  <c:v>31.9</c:v>
                </c:pt>
                <c:pt idx="46">
                  <c:v>31.9</c:v>
                </c:pt>
                <c:pt idx="47">
                  <c:v>31.9</c:v>
                </c:pt>
                <c:pt idx="48">
                  <c:v>31.9</c:v>
                </c:pt>
                <c:pt idx="49">
                  <c:v>31.9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4D7-4BEA-A3C3-3A3B2ECB5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86517440"/>
        <c:axId val="-387998624"/>
      </c:scatterChart>
      <c:valAx>
        <c:axId val="-38651744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400"/>
                  <a:t>Probennummer</a:t>
                </a:r>
              </a:p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 sz="1400"/>
              </a:p>
            </c:rich>
          </c:tx>
          <c:layout>
            <c:manualLayout>
              <c:xMode val="edge"/>
              <c:yMode val="edge"/>
              <c:x val="0.35480972540004602"/>
              <c:y val="0.88424972709335803"/>
            </c:manualLayout>
          </c:layout>
          <c:overlay val="0"/>
        </c:title>
        <c:numFmt formatCode="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-387998624"/>
        <c:crosses val="autoZero"/>
        <c:crossBetween val="midCat"/>
      </c:valAx>
      <c:valAx>
        <c:axId val="-387998624"/>
        <c:scaling>
          <c:orientation val="minMax"/>
          <c:min val="1.5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400"/>
                  <a:t>Messwert</a:t>
                </a:r>
                <a:r>
                  <a:rPr lang="en-US" sz="1400" baseline="0"/>
                  <a:t> in </a:t>
                </a:r>
                <a:r>
                  <a:rPr lang="en-US" sz="1400"/>
                  <a:t>µm</a:t>
                </a:r>
              </a:p>
            </c:rich>
          </c:tx>
          <c:layout>
            <c:manualLayout>
              <c:xMode val="edge"/>
              <c:yMode val="edge"/>
              <c:x val="1.88908312539291E-2"/>
              <c:y val="0.36420512032376601"/>
            </c:manualLayout>
          </c:layout>
          <c:overlay val="0"/>
        </c:title>
        <c:numFmt formatCode="0.0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-386517440"/>
        <c:crosses val="autoZero"/>
        <c:crossBetween val="midCat"/>
      </c:valAx>
      <c:spPr>
        <a:solidFill>
          <a:schemeClr val="bg1"/>
        </a:solidFill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4094403777417304"/>
          <c:y val="0.17551971560959201"/>
          <c:w val="0.159055977539032"/>
          <c:h val="0.63279503539594995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15875" cmpd="sng">
      <a:solidFill>
        <a:schemeClr val="tx1"/>
      </a:solidFill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 b="1"/>
              <a:t>Normalverteilung</a:t>
            </a:r>
            <a:r>
              <a:rPr lang="de-DE" sz="2000" b="1" baseline="0"/>
              <a:t> der Messwerte</a:t>
            </a:r>
            <a:endParaRPr lang="de-DE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'Gaußsche Normalverteilung'!$A$4:$A$204</c:f>
              <c:numCache>
                <c:formatCode>General</c:formatCode>
                <c:ptCount val="201"/>
                <c:pt idx="0">
                  <c:v>32.1</c:v>
                </c:pt>
                <c:pt idx="1">
                  <c:v>32.098999999999997</c:v>
                </c:pt>
                <c:pt idx="2">
                  <c:v>32.097999999999999</c:v>
                </c:pt>
                <c:pt idx="3">
                  <c:v>32.097000000000001</c:v>
                </c:pt>
                <c:pt idx="4">
                  <c:v>32.095999999999997</c:v>
                </c:pt>
                <c:pt idx="5">
                  <c:v>32.094999999999999</c:v>
                </c:pt>
                <c:pt idx="6">
                  <c:v>32.094000000000001</c:v>
                </c:pt>
                <c:pt idx="7">
                  <c:v>32.093000000000004</c:v>
                </c:pt>
                <c:pt idx="8">
                  <c:v>32.091999999999999</c:v>
                </c:pt>
                <c:pt idx="9">
                  <c:v>32.091000000000001</c:v>
                </c:pt>
                <c:pt idx="10">
                  <c:v>32.090000000000003</c:v>
                </c:pt>
                <c:pt idx="11">
                  <c:v>32.088999999999899</c:v>
                </c:pt>
                <c:pt idx="12">
                  <c:v>32.087999999999901</c:v>
                </c:pt>
                <c:pt idx="13">
                  <c:v>32.086999999999897</c:v>
                </c:pt>
                <c:pt idx="14">
                  <c:v>32.085999999999899</c:v>
                </c:pt>
                <c:pt idx="15">
                  <c:v>32.084999999999901</c:v>
                </c:pt>
                <c:pt idx="16">
                  <c:v>32.083999999999897</c:v>
                </c:pt>
                <c:pt idx="17">
                  <c:v>32.082999999999899</c:v>
                </c:pt>
                <c:pt idx="18">
                  <c:v>32.081999999999901</c:v>
                </c:pt>
                <c:pt idx="19">
                  <c:v>32.080999999999896</c:v>
                </c:pt>
                <c:pt idx="20">
                  <c:v>32.079999999999899</c:v>
                </c:pt>
                <c:pt idx="21">
                  <c:v>32.078999999999901</c:v>
                </c:pt>
                <c:pt idx="22">
                  <c:v>32.077999999999903</c:v>
                </c:pt>
                <c:pt idx="23">
                  <c:v>32.076999999999899</c:v>
                </c:pt>
                <c:pt idx="24">
                  <c:v>32.075999999999901</c:v>
                </c:pt>
                <c:pt idx="25">
                  <c:v>32.074999999999903</c:v>
                </c:pt>
                <c:pt idx="26">
                  <c:v>32.073999999999899</c:v>
                </c:pt>
                <c:pt idx="27">
                  <c:v>32.072999999999901</c:v>
                </c:pt>
                <c:pt idx="28">
                  <c:v>32.071999999999903</c:v>
                </c:pt>
                <c:pt idx="29">
                  <c:v>32.070999999999898</c:v>
                </c:pt>
                <c:pt idx="30">
                  <c:v>32.069999999999901</c:v>
                </c:pt>
                <c:pt idx="31">
                  <c:v>32.068999999999903</c:v>
                </c:pt>
                <c:pt idx="32">
                  <c:v>32.067999999999799</c:v>
                </c:pt>
                <c:pt idx="33">
                  <c:v>32.066999999999801</c:v>
                </c:pt>
                <c:pt idx="34">
                  <c:v>32.065999999999804</c:v>
                </c:pt>
                <c:pt idx="35">
                  <c:v>32.064999999999799</c:v>
                </c:pt>
                <c:pt idx="36">
                  <c:v>32.063999999999801</c:v>
                </c:pt>
                <c:pt idx="37">
                  <c:v>32.062999999999803</c:v>
                </c:pt>
                <c:pt idx="38">
                  <c:v>32.061999999999799</c:v>
                </c:pt>
                <c:pt idx="39">
                  <c:v>32.060999999999801</c:v>
                </c:pt>
                <c:pt idx="40">
                  <c:v>32.059999999999803</c:v>
                </c:pt>
                <c:pt idx="41">
                  <c:v>32.058999999999799</c:v>
                </c:pt>
                <c:pt idx="42">
                  <c:v>32.057999999999801</c:v>
                </c:pt>
                <c:pt idx="43">
                  <c:v>32.056999999999803</c:v>
                </c:pt>
                <c:pt idx="44">
                  <c:v>32.055999999999798</c:v>
                </c:pt>
                <c:pt idx="45">
                  <c:v>32.054999999999801</c:v>
                </c:pt>
                <c:pt idx="46">
                  <c:v>32.053999999999803</c:v>
                </c:pt>
                <c:pt idx="47">
                  <c:v>32.052999999999798</c:v>
                </c:pt>
                <c:pt idx="48">
                  <c:v>32.051999999999801</c:v>
                </c:pt>
                <c:pt idx="49">
                  <c:v>32.050999999999803</c:v>
                </c:pt>
                <c:pt idx="50">
                  <c:v>32.049999999999798</c:v>
                </c:pt>
                <c:pt idx="51">
                  <c:v>32.048999999999801</c:v>
                </c:pt>
                <c:pt idx="52">
                  <c:v>32.047999999999803</c:v>
                </c:pt>
                <c:pt idx="53">
                  <c:v>32.046999999999699</c:v>
                </c:pt>
                <c:pt idx="54">
                  <c:v>32.045999999999701</c:v>
                </c:pt>
                <c:pt idx="55">
                  <c:v>32.044999999999703</c:v>
                </c:pt>
                <c:pt idx="56">
                  <c:v>32.043999999999699</c:v>
                </c:pt>
                <c:pt idx="57">
                  <c:v>32.042999999999701</c:v>
                </c:pt>
                <c:pt idx="58">
                  <c:v>32.041999999999703</c:v>
                </c:pt>
                <c:pt idx="59">
                  <c:v>32.040999999999698</c:v>
                </c:pt>
                <c:pt idx="60">
                  <c:v>32.039999999999701</c:v>
                </c:pt>
                <c:pt idx="61">
                  <c:v>32.038999999999703</c:v>
                </c:pt>
                <c:pt idx="62">
                  <c:v>32.037999999999698</c:v>
                </c:pt>
                <c:pt idx="63">
                  <c:v>32.036999999999701</c:v>
                </c:pt>
                <c:pt idx="64">
                  <c:v>32.035999999999703</c:v>
                </c:pt>
                <c:pt idx="65">
                  <c:v>32.034999999999698</c:v>
                </c:pt>
                <c:pt idx="66">
                  <c:v>32.0339999999997</c:v>
                </c:pt>
                <c:pt idx="67">
                  <c:v>32.032999999999703</c:v>
                </c:pt>
                <c:pt idx="68">
                  <c:v>32.031999999999698</c:v>
                </c:pt>
                <c:pt idx="69">
                  <c:v>32.0309999999997</c:v>
                </c:pt>
                <c:pt idx="70">
                  <c:v>32.029999999999703</c:v>
                </c:pt>
                <c:pt idx="71">
                  <c:v>32.028999999999698</c:v>
                </c:pt>
                <c:pt idx="72">
                  <c:v>32.0279999999997</c:v>
                </c:pt>
                <c:pt idx="73">
                  <c:v>32.026999999999703</c:v>
                </c:pt>
                <c:pt idx="74">
                  <c:v>32.025999999999598</c:v>
                </c:pt>
                <c:pt idx="75">
                  <c:v>32.024999999999601</c:v>
                </c:pt>
                <c:pt idx="76">
                  <c:v>32.023999999999603</c:v>
                </c:pt>
                <c:pt idx="77">
                  <c:v>32.022999999999598</c:v>
                </c:pt>
                <c:pt idx="78">
                  <c:v>32.021999999999601</c:v>
                </c:pt>
                <c:pt idx="79">
                  <c:v>32.020999999999603</c:v>
                </c:pt>
                <c:pt idx="80">
                  <c:v>32.019999999999598</c:v>
                </c:pt>
                <c:pt idx="81">
                  <c:v>32.0189999999996</c:v>
                </c:pt>
                <c:pt idx="82">
                  <c:v>32.017999999999603</c:v>
                </c:pt>
                <c:pt idx="83">
                  <c:v>32.016999999999598</c:v>
                </c:pt>
                <c:pt idx="84">
                  <c:v>32.0159999999996</c:v>
                </c:pt>
                <c:pt idx="85">
                  <c:v>32.014999999999603</c:v>
                </c:pt>
                <c:pt idx="86">
                  <c:v>32.013999999999598</c:v>
                </c:pt>
                <c:pt idx="87">
                  <c:v>32.0129999999996</c:v>
                </c:pt>
                <c:pt idx="88">
                  <c:v>32.011999999999603</c:v>
                </c:pt>
                <c:pt idx="89">
                  <c:v>32.010999999999598</c:v>
                </c:pt>
                <c:pt idx="90">
                  <c:v>32.0099999999996</c:v>
                </c:pt>
                <c:pt idx="91">
                  <c:v>32.008999999999602</c:v>
                </c:pt>
                <c:pt idx="92">
                  <c:v>32.007999999999598</c:v>
                </c:pt>
                <c:pt idx="93">
                  <c:v>32.0069999999996</c:v>
                </c:pt>
                <c:pt idx="94">
                  <c:v>32.005999999999602</c:v>
                </c:pt>
                <c:pt idx="95">
                  <c:v>32.004999999999498</c:v>
                </c:pt>
                <c:pt idx="96">
                  <c:v>32.0039999999995</c:v>
                </c:pt>
                <c:pt idx="97">
                  <c:v>32.002999999999503</c:v>
                </c:pt>
                <c:pt idx="98">
                  <c:v>32.001999999999498</c:v>
                </c:pt>
                <c:pt idx="99">
                  <c:v>32.0009999999995</c:v>
                </c:pt>
                <c:pt idx="100">
                  <c:v>31.999999999999499</c:v>
                </c:pt>
                <c:pt idx="101">
                  <c:v>31.998999999999501</c:v>
                </c:pt>
                <c:pt idx="102">
                  <c:v>31.9979999999995</c:v>
                </c:pt>
                <c:pt idx="103">
                  <c:v>31.996999999999499</c:v>
                </c:pt>
                <c:pt idx="104">
                  <c:v>31.995999999999501</c:v>
                </c:pt>
                <c:pt idx="105">
                  <c:v>31.9949999999995</c:v>
                </c:pt>
                <c:pt idx="106">
                  <c:v>31.993999999999499</c:v>
                </c:pt>
                <c:pt idx="107">
                  <c:v>31.992999999999501</c:v>
                </c:pt>
                <c:pt idx="108">
                  <c:v>31.9919999999995</c:v>
                </c:pt>
                <c:pt idx="109">
                  <c:v>31.990999999999499</c:v>
                </c:pt>
                <c:pt idx="110">
                  <c:v>31.989999999999501</c:v>
                </c:pt>
                <c:pt idx="111">
                  <c:v>31.9889999999995</c:v>
                </c:pt>
                <c:pt idx="112">
                  <c:v>31.987999999999499</c:v>
                </c:pt>
                <c:pt idx="113">
                  <c:v>31.986999999999501</c:v>
                </c:pt>
                <c:pt idx="114">
                  <c:v>31.9859999999995</c:v>
                </c:pt>
                <c:pt idx="115">
                  <c:v>31.984999999999498</c:v>
                </c:pt>
                <c:pt idx="116">
                  <c:v>31.983999999999401</c:v>
                </c:pt>
                <c:pt idx="117">
                  <c:v>31.9829999999994</c:v>
                </c:pt>
                <c:pt idx="118">
                  <c:v>31.981999999999399</c:v>
                </c:pt>
                <c:pt idx="119">
                  <c:v>31.980999999999401</c:v>
                </c:pt>
                <c:pt idx="120">
                  <c:v>31.9799999999994</c:v>
                </c:pt>
                <c:pt idx="121">
                  <c:v>31.978999999999399</c:v>
                </c:pt>
                <c:pt idx="122">
                  <c:v>31.977999999999401</c:v>
                </c:pt>
                <c:pt idx="123">
                  <c:v>31.9769999999994</c:v>
                </c:pt>
                <c:pt idx="124">
                  <c:v>31.975999999999399</c:v>
                </c:pt>
                <c:pt idx="125">
                  <c:v>31.974999999999401</c:v>
                </c:pt>
                <c:pt idx="126">
                  <c:v>31.9739999999994</c:v>
                </c:pt>
                <c:pt idx="127">
                  <c:v>31.972999999999399</c:v>
                </c:pt>
                <c:pt idx="128">
                  <c:v>31.971999999999401</c:v>
                </c:pt>
                <c:pt idx="129">
                  <c:v>31.9709999999994</c:v>
                </c:pt>
                <c:pt idx="130">
                  <c:v>31.969999999999398</c:v>
                </c:pt>
                <c:pt idx="131">
                  <c:v>31.968999999999401</c:v>
                </c:pt>
                <c:pt idx="132">
                  <c:v>31.9679999999994</c:v>
                </c:pt>
                <c:pt idx="133">
                  <c:v>31.966999999999398</c:v>
                </c:pt>
                <c:pt idx="134">
                  <c:v>31.965999999999401</c:v>
                </c:pt>
                <c:pt idx="135">
                  <c:v>31.964999999999399</c:v>
                </c:pt>
                <c:pt idx="136">
                  <c:v>31.963999999999398</c:v>
                </c:pt>
                <c:pt idx="137">
                  <c:v>31.962999999999301</c:v>
                </c:pt>
                <c:pt idx="138">
                  <c:v>31.9619999999993</c:v>
                </c:pt>
                <c:pt idx="139">
                  <c:v>31.960999999999299</c:v>
                </c:pt>
                <c:pt idx="140">
                  <c:v>31.959999999999301</c:v>
                </c:pt>
                <c:pt idx="141">
                  <c:v>31.9589999999993</c:v>
                </c:pt>
                <c:pt idx="142">
                  <c:v>31.957999999999299</c:v>
                </c:pt>
                <c:pt idx="143">
                  <c:v>31.956999999999301</c:v>
                </c:pt>
                <c:pt idx="144">
                  <c:v>31.9559999999993</c:v>
                </c:pt>
                <c:pt idx="145">
                  <c:v>31.954999999999298</c:v>
                </c:pt>
                <c:pt idx="146">
                  <c:v>31.953999999999301</c:v>
                </c:pt>
                <c:pt idx="147">
                  <c:v>31.9529999999993</c:v>
                </c:pt>
                <c:pt idx="148">
                  <c:v>31.951999999999298</c:v>
                </c:pt>
                <c:pt idx="149">
                  <c:v>31.950999999999301</c:v>
                </c:pt>
                <c:pt idx="150">
                  <c:v>31.949999999999299</c:v>
                </c:pt>
                <c:pt idx="151">
                  <c:v>31.948999999999302</c:v>
                </c:pt>
                <c:pt idx="152">
                  <c:v>31.947999999999301</c:v>
                </c:pt>
                <c:pt idx="153">
                  <c:v>31.946999999999299</c:v>
                </c:pt>
                <c:pt idx="154">
                  <c:v>31.945999999999302</c:v>
                </c:pt>
                <c:pt idx="155">
                  <c:v>31.9449999999993</c:v>
                </c:pt>
                <c:pt idx="156">
                  <c:v>31.943999999999299</c:v>
                </c:pt>
                <c:pt idx="157">
                  <c:v>31.942999999999302</c:v>
                </c:pt>
                <c:pt idx="158">
                  <c:v>31.941999999999201</c:v>
                </c:pt>
                <c:pt idx="159">
                  <c:v>31.9409999999992</c:v>
                </c:pt>
                <c:pt idx="160">
                  <c:v>31.939999999999198</c:v>
                </c:pt>
                <c:pt idx="161">
                  <c:v>31.938999999999201</c:v>
                </c:pt>
                <c:pt idx="162">
                  <c:v>31.937999999999199</c:v>
                </c:pt>
                <c:pt idx="163">
                  <c:v>31.936999999999198</c:v>
                </c:pt>
                <c:pt idx="164">
                  <c:v>31.935999999999201</c:v>
                </c:pt>
                <c:pt idx="165">
                  <c:v>31.934999999999199</c:v>
                </c:pt>
                <c:pt idx="166">
                  <c:v>31.933999999999202</c:v>
                </c:pt>
                <c:pt idx="167">
                  <c:v>31.9329999999992</c:v>
                </c:pt>
                <c:pt idx="168">
                  <c:v>31.931999999999199</c:v>
                </c:pt>
                <c:pt idx="169">
                  <c:v>31.930999999999202</c:v>
                </c:pt>
                <c:pt idx="170">
                  <c:v>31.9299999999992</c:v>
                </c:pt>
                <c:pt idx="171">
                  <c:v>31.928999999999199</c:v>
                </c:pt>
                <c:pt idx="172">
                  <c:v>31.927999999999201</c:v>
                </c:pt>
                <c:pt idx="173">
                  <c:v>31.9269999999992</c:v>
                </c:pt>
                <c:pt idx="174">
                  <c:v>31.925999999999199</c:v>
                </c:pt>
                <c:pt idx="175">
                  <c:v>31.924999999999201</c:v>
                </c:pt>
                <c:pt idx="176">
                  <c:v>31.9239999999992</c:v>
                </c:pt>
                <c:pt idx="177">
                  <c:v>31.922999999999199</c:v>
                </c:pt>
                <c:pt idx="178">
                  <c:v>31.921999999999201</c:v>
                </c:pt>
                <c:pt idx="179">
                  <c:v>31.920999999999101</c:v>
                </c:pt>
                <c:pt idx="180">
                  <c:v>31.919999999999099</c:v>
                </c:pt>
                <c:pt idx="181">
                  <c:v>31.918999999999102</c:v>
                </c:pt>
                <c:pt idx="182">
                  <c:v>31.9179999999991</c:v>
                </c:pt>
                <c:pt idx="183">
                  <c:v>31.916999999999099</c:v>
                </c:pt>
                <c:pt idx="184">
                  <c:v>31.915999999999102</c:v>
                </c:pt>
                <c:pt idx="185">
                  <c:v>31.9149999999991</c:v>
                </c:pt>
                <c:pt idx="186">
                  <c:v>31.913999999999099</c:v>
                </c:pt>
                <c:pt idx="187">
                  <c:v>31.912999999999101</c:v>
                </c:pt>
                <c:pt idx="188">
                  <c:v>31.9119999999991</c:v>
                </c:pt>
                <c:pt idx="189">
                  <c:v>31.910999999999099</c:v>
                </c:pt>
                <c:pt idx="190">
                  <c:v>31.909999999999101</c:v>
                </c:pt>
                <c:pt idx="191">
                  <c:v>31.9089999999991</c:v>
                </c:pt>
                <c:pt idx="192">
                  <c:v>31.907999999999099</c:v>
                </c:pt>
                <c:pt idx="193">
                  <c:v>31.906999999999101</c:v>
                </c:pt>
                <c:pt idx="194">
                  <c:v>31.9059999999991</c:v>
                </c:pt>
                <c:pt idx="195">
                  <c:v>31.904999999999099</c:v>
                </c:pt>
                <c:pt idx="196">
                  <c:v>31.903999999999101</c:v>
                </c:pt>
                <c:pt idx="197">
                  <c:v>31.9029999999991</c:v>
                </c:pt>
                <c:pt idx="198">
                  <c:v>31.901999999999099</c:v>
                </c:pt>
                <c:pt idx="199">
                  <c:v>31.900999999999101</c:v>
                </c:pt>
                <c:pt idx="200">
                  <c:v>31.899999999999</c:v>
                </c:pt>
              </c:numCache>
            </c:numRef>
          </c:xVal>
          <c:yVal>
            <c:numRef>
              <c:f>'Gaußsche Normalverteilung'!$B$4:$B$20454</c:f>
              <c:numCache>
                <c:formatCode>General</c:formatCode>
                <c:ptCount val="20451"/>
                <c:pt idx="0">
                  <c:v>0.13680433958073795</c:v>
                </c:pt>
                <c:pt idx="1">
                  <c:v>0.15527471783909672</c:v>
                </c:pt>
                <c:pt idx="2">
                  <c:v>0.17593998233733421</c:v>
                </c:pt>
                <c:pt idx="3">
                  <c:v>0.19901749695293253</c:v>
                </c:pt>
                <c:pt idx="4">
                  <c:v>0.22474026884113116</c:v>
                </c:pt>
                <c:pt idx="5">
                  <c:v>0.25335731784305959</c:v>
                </c:pt>
                <c:pt idx="6">
                  <c:v>0.28513394964141481</c:v>
                </c:pt>
                <c:pt idx="7">
                  <c:v>0.32035191727852441</c:v>
                </c:pt>
                <c:pt idx="8">
                  <c:v>0.35930945509345502</c:v>
                </c:pt>
                <c:pt idx="9">
                  <c:v>0.40232116872200901</c:v>
                </c:pt>
                <c:pt idx="10">
                  <c:v>0.44971776458768625</c:v>
                </c:pt>
                <c:pt idx="11">
                  <c:v>0.50184560229524533</c:v>
                </c:pt>
                <c:pt idx="12">
                  <c:v>0.55906605353215499</c:v>
                </c:pt>
                <c:pt idx="13">
                  <c:v>0.6217546516826391</c:v>
                </c:pt>
                <c:pt idx="14">
                  <c:v>0.6903000169325092</c:v>
                </c:pt>
                <c:pt idx="15">
                  <c:v>0.76510254292095059</c:v>
                </c:pt>
                <c:pt idx="16">
                  <c:v>0.84657283226518587</c:v>
                </c:pt>
                <c:pt idx="17">
                  <c:v>0.93512987006904513</c:v>
                </c:pt>
                <c:pt idx="18">
                  <c:v>1.0311989266074275</c:v>
                </c:pt>
                <c:pt idx="19">
                  <c:v>1.135209182796235</c:v>
                </c:pt>
                <c:pt idx="20">
                  <c:v>1.2475910748558199</c:v>
                </c:pt>
                <c:pt idx="21">
                  <c:v>1.3687733577059249</c:v>
                </c:pt>
                <c:pt idx="22">
                  <c:v>1.4991798900616813</c:v>
                </c:pt>
                <c:pt idx="23">
                  <c:v>1.6392261479854466</c:v>
                </c:pt>
                <c:pt idx="24">
                  <c:v>1.7893154776619882</c:v>
                </c:pt>
                <c:pt idx="25">
                  <c:v>1.9498351024642255</c:v>
                </c:pt>
                <c:pt idx="26">
                  <c:v>2.121151903809114</c:v>
                </c:pt>
                <c:pt idx="27">
                  <c:v>2.3036079999362506</c:v>
                </c:pt>
                <c:pt idx="28">
                  <c:v>2.4975161514339175</c:v>
                </c:pt>
                <c:pt idx="29">
                  <c:v>2.7031550270021767</c:v>
                </c:pt>
                <c:pt idx="30">
                  <c:v>2.9207643676118167</c:v>
                </c:pt>
                <c:pt idx="31">
                  <c:v>3.1505400917218287</c:v>
                </c:pt>
                <c:pt idx="32">
                  <c:v>3.3926293884762431</c:v>
                </c:pt>
                <c:pt idx="33">
                  <c:v>3.6471258496317316</c:v>
                </c:pt>
                <c:pt idx="34">
                  <c:v>3.9140646950519349</c:v>
                </c:pt>
                <c:pt idx="35">
                  <c:v>4.1934181487912401</c:v>
                </c:pt>
                <c:pt idx="36">
                  <c:v>4.4850910261837074</c:v>
                </c:pt>
                <c:pt idx="37">
                  <c:v>4.788916593712317</c:v>
                </c:pt>
                <c:pt idx="38">
                  <c:v>5.1046527646637765</c:v>
                </c:pt>
                <c:pt idx="39">
                  <c:v>5.4319786939185954</c:v>
                </c:pt>
                <c:pt idx="40">
                  <c:v>5.7704918346833987</c:v>
                </c:pt>
                <c:pt idx="41">
                  <c:v>6.1197055184448157</c:v>
                </c:pt>
                <c:pt idx="42">
                  <c:v>6.4790471170639856</c:v>
                </c:pt>
                <c:pt idx="43">
                  <c:v>6.8478568425392945</c:v>
                </c:pt>
                <c:pt idx="44">
                  <c:v>7.2253872355124855</c:v>
                </c:pt>
                <c:pt idx="45">
                  <c:v>7.6108033882971426</c:v>
                </c:pt>
                <c:pt idx="46">
                  <c:v>8.0031839418995254</c:v>
                </c:pt>
                <c:pt idx="47">
                  <c:v>8.4015228892052676</c:v>
                </c:pt>
                <c:pt idx="48">
                  <c:v>8.8047322085087014</c:v>
                </c:pt>
                <c:pt idx="49">
                  <c:v>9.2116453427310461</c:v>
                </c:pt>
                <c:pt idx="50">
                  <c:v>9.6210215300942679</c:v>
                </c:pt>
                <c:pt idx="51">
                  <c:v>10.031550982038635</c:v>
                </c:pt>
                <c:pt idx="52">
                  <c:v>10.441860893695724</c:v>
                </c:pt>
                <c:pt idx="53">
                  <c:v>10.850522261431978</c:v>
                </c:pt>
                <c:pt idx="54">
                  <c:v>11.256057470889775</c:v>
                </c:pt>
                <c:pt idx="55">
                  <c:v>11.656948608962276</c:v>
                </c:pt>
                <c:pt idx="56">
                  <c:v>12.051646441001832</c:v>
                </c:pt>
                <c:pt idx="57">
                  <c:v>12.438579985813959</c:v>
                </c:pt>
                <c:pt idx="58">
                  <c:v>12.816166610436159</c:v>
                </c:pt>
                <c:pt idx="59">
                  <c:v>13.182822557943123</c:v>
                </c:pt>
                <c:pt idx="60">
                  <c:v>13.536973813480177</c:v>
                </c:pt>
                <c:pt idx="61">
                  <c:v>13.877067206691629</c:v>
                </c:pt>
                <c:pt idx="62">
                  <c:v>14.201581642798404</c:v>
                </c:pt>
                <c:pt idx="63">
                  <c:v>14.509039350121537</c:v>
                </c:pt>
                <c:pt idx="64">
                  <c:v>14.798017028729065</c:v>
                </c:pt>
                <c:pt idx="65">
                  <c:v>15.067156783215683</c:v>
                </c:pt>
                <c:pt idx="66">
                  <c:v>15.315176722646713</c:v>
                </c:pt>
                <c:pt idx="67">
                  <c:v>15.540881112246183</c:v>
                </c:pt>
                <c:pt idx="68">
                  <c:v>15.743169964527661</c:v>
                </c:pt>
                <c:pt idx="69">
                  <c:v>15.921047962381579</c:v>
                </c:pt>
                <c:pt idx="70">
                  <c:v>16.073632612927231</c:v>
                </c:pt>
                <c:pt idx="71">
                  <c:v>16.200161538682185</c:v>
                </c:pt>
                <c:pt idx="72">
                  <c:v>16.299998821799072</c:v>
                </c:pt>
                <c:pt idx="73">
                  <c:v>16.372640327512475</c:v>
                </c:pt>
                <c:pt idx="74">
                  <c:v>16.41771794443169</c:v>
                </c:pt>
                <c:pt idx="75">
                  <c:v>16.435002691768361</c:v>
                </c:pt>
                <c:pt idx="76">
                  <c:v>16.42440665685892</c:v>
                </c:pt>
                <c:pt idx="77">
                  <c:v>16.385983739948035</c:v>
                </c:pt>
                <c:pt idx="78">
                  <c:v>16.319929197485305</c:v>
                </c:pt>
                <c:pt idx="79">
                  <c:v>16.226577989310712</c:v>
                </c:pt>
                <c:pt idx="80">
                  <c:v>16.10640194931559</c:v>
                </c:pt>
                <c:pt idx="81">
                  <c:v>15.960005813020413</c:v>
                </c:pt>
                <c:pt idx="82">
                  <c:v>15.788122148852377</c:v>
                </c:pt>
                <c:pt idx="83">
                  <c:v>15.591605252580393</c:v>
                </c:pt>
                <c:pt idx="84">
                  <c:v>15.371424076097528</c:v>
                </c:pt>
                <c:pt idx="85">
                  <c:v>15.128654272412824</c:v>
                </c:pt>
                <c:pt idx="86">
                  <c:v>14.864469448223232</c:v>
                </c:pt>
                <c:pt idx="87">
                  <c:v>14.580131723521651</c:v>
                </c:pt>
                <c:pt idx="88">
                  <c:v>14.276981704353025</c:v>
                </c:pt>
                <c:pt idx="89">
                  <c:v>13.956427980020779</c:v>
                </c:pt>
                <c:pt idx="90">
                  <c:v>13.619936259550553</c:v>
                </c:pt>
                <c:pt idx="91">
                  <c:v>13.269018264152798</c:v>
                </c:pt>
                <c:pt idx="92">
                  <c:v>12.905220492829248</c:v>
                </c:pt>
                <c:pt idx="93">
                  <c:v>12.530112976971839</c:v>
                </c:pt>
                <c:pt idx="94">
                  <c:v>12.14527813703738</c:v>
                </c:pt>
                <c:pt idx="95">
                  <c:v>11.752299850215211</c:v>
                </c:pt>
                <c:pt idx="96">
                  <c:v>11.352752832673207</c:v>
                </c:pt>
                <c:pt idx="97">
                  <c:v>10.948192432379892</c:v>
                </c:pt>
                <c:pt idx="98">
                  <c:v>10.540144922109819</c:v>
                </c:pt>
                <c:pt idx="99">
                  <c:v>10.130098372028611</c:v>
                </c:pt>
                <c:pt idx="100">
                  <c:v>9.7194941725322028</c:v>
                </c:pt>
                <c:pt idx="101">
                  <c:v>9.309719267701535</c:v>
                </c:pt>
                <c:pt idx="102">
                  <c:v>8.9020991490832664</c:v>
                </c:pt>
                <c:pt idx="103">
                  <c:v>8.4978916488184737</c:v>
                </c:pt>
                <c:pt idx="104">
                  <c:v>8.0982815601608067</c:v>
                </c:pt>
                <c:pt idx="105">
                  <c:v>7.7043761026760516</c:v>
                </c:pt>
                <c:pt idx="106">
                  <c:v>7.3172012388538548</c:v>
                </c:pt>
                <c:pt idx="107">
                  <c:v>6.9376988386554119</c:v>
                </c:pt>
                <c:pt idx="108">
                  <c:v>6.5667246789143929</c:v>
                </c:pt>
                <c:pt idx="109">
                  <c:v>6.2050472555027589</c:v>
                </c:pt>
                <c:pt idx="110">
                  <c:v>5.8533473778771752</c:v>
                </c:pt>
                <c:pt idx="111">
                  <c:v>5.5122185082271589</c:v>
                </c:pt>
                <c:pt idx="112">
                  <c:v>5.1821678009071537</c:v>
                </c:pt>
                <c:pt idx="113">
                  <c:v>4.8636177922084061</c:v>
                </c:pt>
                <c:pt idx="114">
                  <c:v>4.5569086859414023</c:v>
                </c:pt>
                <c:pt idx="115">
                  <c:v>4.2623011766631098</c:v>
                </c:pt>
                <c:pt idx="116">
                  <c:v>3.9799797496737854</c:v>
                </c:pt>
                <c:pt idx="117">
                  <c:v>3.7100563954421899</c:v>
                </c:pt>
                <c:pt idx="118">
                  <c:v>3.4525746747659558</c:v>
                </c:pt>
                <c:pt idx="119">
                  <c:v>3.207514072041604</c:v>
                </c:pt>
                <c:pt idx="120">
                  <c:v>2.9747945739939787</c:v>
                </c:pt>
                <c:pt idx="121">
                  <c:v>2.7542814134912859</c:v>
                </c:pt>
                <c:pt idx="122">
                  <c:v>2.5457899202085272</c:v>
                </c:pt>
                <c:pt idx="123">
                  <c:v>2.3490904229068872</c:v>
                </c:pt>
                <c:pt idx="124">
                  <c:v>2.1639131515518337</c:v>
                </c:pt>
                <c:pt idx="125">
                  <c:v>1.9899530913511758</c:v>
                </c:pt>
                <c:pt idx="126">
                  <c:v>1.8268747450233875</c:v>
                </c:pt>
                <c:pt idx="127">
                  <c:v>1.674316764055809</c:v>
                </c:pt>
                <c:pt idx="128">
                  <c:v>1.5318964143084985</c:v>
                </c:pt>
                <c:pt idx="129">
                  <c:v>1.3992138460286188</c:v>
                </c:pt>
                <c:pt idx="130">
                  <c:v>1.2758561430338173</c:v>
                </c:pt>
                <c:pt idx="131">
                  <c:v>1.1614011304422411</c:v>
                </c:pt>
                <c:pt idx="132">
                  <c:v>1.0554209248467541</c:v>
                </c:pt>
                <c:pt idx="133">
                  <c:v>0.95748521515293539</c:v>
                </c:pt>
                <c:pt idx="134">
                  <c:v>0.86716426638614219</c:v>
                </c:pt>
                <c:pt idx="135">
                  <c:v>0.78403164261291458</c:v>
                </c:pt>
                <c:pt idx="136">
                  <c:v>0.70766664864909168</c:v>
                </c:pt>
                <c:pt idx="137">
                  <c:v>0.63765649341870412</c:v>
                </c:pt>
                <c:pt idx="138">
                  <c:v>0.57359818075119673</c:v>
                </c:pt>
                <c:pt idx="139">
                  <c:v>0.51510013577795022</c:v>
                </c:pt>
                <c:pt idx="140">
                  <c:v>0.46178357749198651</c:v>
                </c:pt>
                <c:pt idx="141">
                  <c:v>0.41328364961566205</c:v>
                </c:pt>
                <c:pt idx="142">
                  <c:v>0.36925032354743392</c:v>
                </c:pt>
                <c:pt idx="143">
                  <c:v>0.32934908825579368</c:v>
                </c:pt>
                <c:pt idx="144">
                  <c:v>0.29326144284303124</c:v>
                </c:pt>
                <c:pt idx="145">
                  <c:v>0.26068520805235096</c:v>
                </c:pt>
                <c:pt idx="146">
                  <c:v>0.23133467327318402</c:v>
                </c:pt>
                <c:pt idx="147">
                  <c:v>0.20494059564572503</c:v>
                </c:pt>
                <c:pt idx="148">
                  <c:v>0.18125006769003701</c:v>
                </c:pt>
                <c:pt idx="149">
                  <c:v>0.1600262695172385</c:v>
                </c:pt>
                <c:pt idx="150">
                  <c:v>0.14104812115406723</c:v>
                </c:pt>
                <c:pt idx="151">
                  <c:v>0.12410984984440239</c:v>
                </c:pt>
                <c:pt idx="152">
                  <c:v>0.10902048640959458</c:v>
                </c:pt>
                <c:pt idx="153">
                  <c:v>9.5603303885533078E-2</c:v>
                </c:pt>
                <c:pt idx="154">
                  <c:v>8.3695210717649834E-2</c:v>
                </c:pt>
                <c:pt idx="155">
                  <c:v>7.3146109820123206E-2</c:v>
                </c:pt>
                <c:pt idx="156">
                  <c:v>6.3818233802784244E-2</c:v>
                </c:pt>
                <c:pt idx="157">
                  <c:v>5.5585465658398989E-2</c:v>
                </c:pt>
                <c:pt idx="158">
                  <c:v>4.8332653201503192E-2</c:v>
                </c:pt>
                <c:pt idx="159">
                  <c:v>4.1954924573505456E-2</c:v>
                </c:pt>
                <c:pt idx="160">
                  <c:v>3.6357011164798954E-2</c:v>
                </c:pt>
                <c:pt idx="161">
                  <c:v>3.1452583423752907E-2</c:v>
                </c:pt>
                <c:pt idx="162">
                  <c:v>2.7163604138720245E-2</c:v>
                </c:pt>
                <c:pt idx="163">
                  <c:v>2.3419702992684692E-2</c:v>
                </c:pt>
                <c:pt idx="164">
                  <c:v>2.0157575440747699E-2</c:v>
                </c:pt>
                <c:pt idx="165">
                  <c:v>1.7320408280147005E-2</c:v>
                </c:pt>
                <c:pt idx="166">
                  <c:v>1.4857333663579417E-2</c:v>
                </c:pt>
                <c:pt idx="167">
                  <c:v>1.2722912750634245E-2</c:v>
                </c:pt>
                <c:pt idx="168">
                  <c:v>1.087664969935964E-2</c:v>
                </c:pt>
                <c:pt idx="169">
                  <c:v>9.2825362666300558E-3</c:v>
                </c:pt>
                <c:pt idx="170">
                  <c:v>7.9086269116391845E-3</c:v>
                </c:pt>
                <c:pt idx="171">
                  <c:v>6.7266439771575164E-3</c:v>
                </c:pt>
                <c:pt idx="172">
                  <c:v>5.711612255129765E-3</c:v>
                </c:pt>
                <c:pt idx="173">
                  <c:v>4.8415220233318894E-3</c:v>
                </c:pt>
                <c:pt idx="174">
                  <c:v>4.097019463699743E-3</c:v>
                </c:pt>
                <c:pt idx="175">
                  <c:v>3.4611232367127709E-3</c:v>
                </c:pt>
                <c:pt idx="176">
                  <c:v>2.9189658860118172E-3</c:v>
                </c:pt>
                <c:pt idx="177">
                  <c:v>2.4575586789077498E-3</c:v>
                </c:pt>
                <c:pt idx="178">
                  <c:v>2.0655784478129853E-3</c:v>
                </c:pt>
                <c:pt idx="179">
                  <c:v>1.7331749812689058E-3</c:v>
                </c:pt>
                <c:pt idx="180">
                  <c:v>1.451797517684699E-3</c:v>
                </c:pt>
                <c:pt idx="181">
                  <c:v>1.2140389157895511E-3</c:v>
                </c:pt>
                <c:pt idx="182">
                  <c:v>1.01349611285017E-3</c:v>
                </c:pt>
                <c:pt idx="183">
                  <c:v>8.4464552789655502E-4</c:v>
                </c:pt>
                <c:pt idx="184">
                  <c:v>7.0273212424701694E-4</c:v>
                </c:pt>
                <c:pt idx="185">
                  <c:v>5.8367090848520167E-4</c:v>
                </c:pt>
                <c:pt idx="186">
                  <c:v>4.8395971089693903E-4</c:v>
                </c:pt>
                <c:pt idx="187">
                  <c:v>4.0060216320600455E-4</c:v>
                </c:pt>
                <c:pt idx="188">
                  <c:v>3.3103986182908633E-4</c:v>
                </c:pt>
                <c:pt idx="189">
                  <c:v>2.7309277749243145E-4</c:v>
                </c:pt>
                <c:pt idx="190">
                  <c:v>2.2490704388071299E-4</c:v>
                </c:pt>
                <c:pt idx="191">
                  <c:v>1.849093281769211E-4</c:v>
                </c:pt>
                <c:pt idx="192">
                  <c:v>1.5176705418598816E-4</c:v>
                </c:pt>
                <c:pt idx="193">
                  <c:v>1.2435381369284957E-4</c:v>
                </c:pt>
                <c:pt idx="194">
                  <c:v>1.0171936340172071E-4</c:v>
                </c:pt>
                <c:pt idx="195">
                  <c:v>8.3063662946926468E-5</c:v>
                </c:pt>
                <c:pt idx="196">
                  <c:v>6.7714463891189672E-5</c:v>
                </c:pt>
                <c:pt idx="197">
                  <c:v>5.5108010256116887E-5</c:v>
                </c:pt>
                <c:pt idx="198">
                  <c:v>4.4772457942353652E-5</c:v>
                </c:pt>
                <c:pt idx="199">
                  <c:v>3.6313663447137298E-5</c:v>
                </c:pt>
                <c:pt idx="200">
                  <c:v>2.9403031675360302E-5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EE-47EF-A384-89F6814F4544}"/>
            </c:ext>
          </c:extLst>
        </c:ser>
        <c:ser>
          <c:idx val="1"/>
          <c:order val="1"/>
          <c:tx>
            <c:v>Mittelwert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'Gaußsche Normalverteilung'!$I$3</c:f>
                <c:numCache>
                  <c:formatCode>General</c:formatCode>
                  <c:ptCount val="1"/>
                  <c:pt idx="0">
                    <c:v>16.435203524718506</c:v>
                  </c:pt>
                </c:numCache>
              </c:numRef>
            </c:minus>
            <c:spPr>
              <a:noFill/>
              <a:ln w="31750" cap="flat" cmpd="sng" algn="ctr">
                <a:solidFill>
                  <a:srgbClr val="FF0000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'Gaußsche Normalverteilung'!$E$3</c:f>
              <c:numCache>
                <c:formatCode>General</c:formatCode>
                <c:ptCount val="1"/>
                <c:pt idx="0">
                  <c:v>32.02488000000001</c:v>
                </c:pt>
              </c:numCache>
            </c:numRef>
          </c:xVal>
          <c:yVal>
            <c:numRef>
              <c:f>'Gaußsche Normalverteilung'!$I$3</c:f>
              <c:numCache>
                <c:formatCode>General</c:formatCode>
                <c:ptCount val="1"/>
                <c:pt idx="0">
                  <c:v>16.435203524718506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37-47F4-8322-1F344D5B5B0C}"/>
            </c:ext>
          </c:extLst>
        </c:ser>
        <c:ser>
          <c:idx val="2"/>
          <c:order val="2"/>
          <c:tx>
            <c:v>Standardabweichung -</c:v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'Gaußsche Normalverteilung'!$I$5</c:f>
                <c:numCache>
                  <c:formatCode>General</c:formatCode>
                  <c:ptCount val="1"/>
                  <c:pt idx="0">
                    <c:v>9.9684548363599692</c:v>
                  </c:pt>
                </c:numCache>
              </c:numRef>
            </c:minus>
            <c:spPr>
              <a:noFill/>
              <a:ln w="31750" cap="flat" cmpd="sng" algn="ctr">
                <a:solidFill>
                  <a:srgbClr val="00B050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'Gaußsche Normalverteilung'!$E$5</c:f>
              <c:numCache>
                <c:formatCode>General</c:formatCode>
                <c:ptCount val="1"/>
                <c:pt idx="0">
                  <c:v>32.000606355940697</c:v>
                </c:pt>
              </c:numCache>
            </c:numRef>
          </c:xVal>
          <c:yVal>
            <c:numRef>
              <c:f>'Gaußsche Normalverteilung'!$I$5</c:f>
              <c:numCache>
                <c:formatCode>General</c:formatCode>
                <c:ptCount val="1"/>
                <c:pt idx="0">
                  <c:v>9.9684548363599692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37-47F4-8322-1F344D5B5B0C}"/>
            </c:ext>
          </c:extLst>
        </c:ser>
        <c:ser>
          <c:idx val="3"/>
          <c:order val="3"/>
          <c:tx>
            <c:v>Standardabweichung +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'Gaußsche Normalverteilung'!$I$6</c:f>
                <c:numCache>
                  <c:formatCode>General</c:formatCode>
                  <c:ptCount val="1"/>
                  <c:pt idx="0">
                    <c:v>9.9684548363599692</c:v>
                  </c:pt>
                </c:numCache>
              </c:numRef>
            </c:minus>
            <c:spPr>
              <a:noFill/>
              <a:ln w="31750" cap="flat" cmpd="sng" algn="ctr">
                <a:solidFill>
                  <a:srgbClr val="00B050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'Gaußsche Normalverteilung'!$E$6</c:f>
              <c:numCache>
                <c:formatCode>General</c:formatCode>
                <c:ptCount val="1"/>
                <c:pt idx="0">
                  <c:v>32.049153644059324</c:v>
                </c:pt>
              </c:numCache>
            </c:numRef>
          </c:xVal>
          <c:yVal>
            <c:numRef>
              <c:f>'Gaußsche Normalverteilung'!$I$6</c:f>
              <c:numCache>
                <c:formatCode>General</c:formatCode>
                <c:ptCount val="1"/>
                <c:pt idx="0">
                  <c:v>9.9684548363599692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37-47F4-8322-1F344D5B5B0C}"/>
            </c:ext>
          </c:extLst>
        </c:ser>
        <c:ser>
          <c:idx val="4"/>
          <c:order val="4"/>
          <c:tx>
            <c:v>UGW</c:v>
          </c:tx>
          <c:spPr>
            <a:ln w="38100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errBars>
            <c:errDir val="y"/>
            <c:errBarType val="plus"/>
            <c:errValType val="fixedVal"/>
            <c:noEndCap val="1"/>
            <c:val val="10"/>
            <c:spPr>
              <a:noFill/>
              <a:ln w="38100" cap="flat" cmpd="sng" algn="ctr">
                <a:solidFill>
                  <a:srgbClr val="7030A0"/>
                </a:solidFill>
                <a:prstDash val="dash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'Gaußsche Normalverteilung'!$E$7</c:f>
              <c:numCache>
                <c:formatCode>General</c:formatCode>
                <c:ptCount val="1"/>
                <c:pt idx="0">
                  <c:v>31.9</c:v>
                </c:pt>
              </c:numCache>
            </c:numRef>
          </c:xVal>
          <c:yVal>
            <c:numRef>
              <c:f>'Gaußsche Normalverteilung'!$I$7</c:f>
              <c:numCache>
                <c:formatCode>General</c:formatCode>
                <c:ptCount val="1"/>
                <c:pt idx="0">
                  <c:v>2.9403031681581552E-5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737-47F4-8322-1F344D5B5B0C}"/>
            </c:ext>
          </c:extLst>
        </c:ser>
        <c:ser>
          <c:idx val="5"/>
          <c:order val="5"/>
          <c:tx>
            <c:v>OGW</c:v>
          </c:tx>
          <c:spPr>
            <a:ln w="38100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errBars>
            <c:errDir val="y"/>
            <c:errBarType val="plus"/>
            <c:errValType val="fixedVal"/>
            <c:noEndCap val="1"/>
            <c:val val="10"/>
            <c:spPr>
              <a:noFill/>
              <a:ln w="38100" cap="flat" cmpd="sng" algn="ctr">
                <a:solidFill>
                  <a:srgbClr val="7030A0"/>
                </a:solidFill>
                <a:prstDash val="dash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'Gaußsche Normalverteilung'!$E$8</c:f>
              <c:numCache>
                <c:formatCode>General</c:formatCode>
                <c:ptCount val="1"/>
                <c:pt idx="0">
                  <c:v>32.1</c:v>
                </c:pt>
              </c:numCache>
            </c:numRef>
          </c:xVal>
          <c:yVal>
            <c:numRef>
              <c:f>'Gaußsche Normalverteilung'!$I$8</c:f>
              <c:numCache>
                <c:formatCode>General</c:formatCode>
                <c:ptCount val="1"/>
                <c:pt idx="0">
                  <c:v>0.13680433958073795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737-47F4-8322-1F344D5B5B0C}"/>
            </c:ext>
          </c:extLst>
        </c:ser>
        <c:ser>
          <c:idx val="6"/>
          <c:order val="6"/>
          <c:tx>
            <c:v>Toleranzmitte M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'Gaußsche Normalverteilung'!$J$9</c:f>
                <c:numCache>
                  <c:formatCode>General</c:formatCode>
                  <c:ptCount val="1"/>
                  <c:pt idx="0">
                    <c:v>9.219494172737793</c:v>
                  </c:pt>
                </c:numCache>
              </c:numRef>
            </c:plus>
            <c:minus>
              <c:numRef>
                <c:f>'Gaußsche Normalverteilung'!$I$9</c:f>
                <c:numCache>
                  <c:formatCode>General</c:formatCode>
                  <c:ptCount val="1"/>
                  <c:pt idx="0">
                    <c:v>9.719494172737793</c:v>
                  </c:pt>
                </c:numCache>
              </c:numRef>
            </c:minus>
            <c:spPr>
              <a:noFill/>
              <a:ln w="38100" cap="flat" cmpd="sng" algn="ctr">
                <a:solidFill>
                  <a:schemeClr val="tx1"/>
                </a:solidFill>
                <a:prstDash val="dashDot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'Gaußsche Normalverteilung'!$E$9</c:f>
              <c:numCache>
                <c:formatCode>General</c:formatCode>
                <c:ptCount val="1"/>
                <c:pt idx="0">
                  <c:v>32</c:v>
                </c:pt>
              </c:numCache>
            </c:numRef>
          </c:xVal>
          <c:yVal>
            <c:numRef>
              <c:f>'Gaußsche Normalverteilung'!$I$9</c:f>
              <c:numCache>
                <c:formatCode>General</c:formatCode>
                <c:ptCount val="1"/>
                <c:pt idx="0">
                  <c:v>9.719494172737793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737-47F4-8322-1F344D5B5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86343424"/>
        <c:axId val="-386338560"/>
      </c:scatterChart>
      <c:valAx>
        <c:axId val="-386343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386338560"/>
        <c:crosses val="autoZero"/>
        <c:crossBetween val="midCat"/>
      </c:valAx>
      <c:valAx>
        <c:axId val="-38633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386343424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80842199214973254"/>
          <c:y val="0.42351302202802998"/>
          <c:w val="0.17762474308769072"/>
          <c:h val="0.227903695302085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/>
              <a:t>Mittelwert-Regelkarte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Prozessfähigkeit_Berechnung!$P$4</c:f>
              <c:strCache>
                <c:ptCount val="1"/>
                <c:pt idx="0">
                  <c:v>OEG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  <a:prstDash val="solid"/>
              </a:ln>
              <a:effectLst/>
            </c:spPr>
          </c:marker>
          <c:xVal>
            <c:numRef>
              <c:f>Prozessfähigkeit_Berechnung!$K$5:$K$14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Prozessfähigkeit_Berechnung!$P$5:$P$14</c:f>
              <c:numCache>
                <c:formatCode>0.000</c:formatCode>
                <c:ptCount val="10"/>
                <c:pt idx="0">
                  <c:v>19.632025160105357</c:v>
                </c:pt>
                <c:pt idx="1">
                  <c:v>19.632025160105357</c:v>
                </c:pt>
                <c:pt idx="2">
                  <c:v>19.632025160105357</c:v>
                </c:pt>
                <c:pt idx="3">
                  <c:v>19.632025160105357</c:v>
                </c:pt>
                <c:pt idx="4">
                  <c:v>19.632025160105357</c:v>
                </c:pt>
                <c:pt idx="5">
                  <c:v>19.632025160105357</c:v>
                </c:pt>
                <c:pt idx="6">
                  <c:v>19.632025160105357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FE-4257-AFB3-6EDA31329F60}"/>
            </c:ext>
          </c:extLst>
        </c:ser>
        <c:ser>
          <c:idx val="4"/>
          <c:order val="1"/>
          <c:tx>
            <c:strRef>
              <c:f>Prozessfähigkeit_Berechnung!$N$4</c:f>
              <c:strCache>
                <c:ptCount val="1"/>
                <c:pt idx="0">
                  <c:v>OWG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Prozessfähigkeit_Berechnung!$K$5:$K$14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Prozessfähigkeit_Berechnung!$N$5:$N$14</c:f>
              <c:numCache>
                <c:formatCode>0.000</c:formatCode>
                <c:ptCount val="10"/>
                <c:pt idx="0">
                  <c:v>16.920677388130802</c:v>
                </c:pt>
                <c:pt idx="1">
                  <c:v>16.920677388130802</c:v>
                </c:pt>
                <c:pt idx="2">
                  <c:v>16.920677388130802</c:v>
                </c:pt>
                <c:pt idx="3">
                  <c:v>16.920677388130802</c:v>
                </c:pt>
                <c:pt idx="4">
                  <c:v>16.920677388130802</c:v>
                </c:pt>
                <c:pt idx="5">
                  <c:v>16.920677388130802</c:v>
                </c:pt>
                <c:pt idx="6">
                  <c:v>16.920677388130802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DC-41CB-8D69-41BCF5702B74}"/>
            </c:ext>
          </c:extLst>
        </c:ser>
        <c:ser>
          <c:idx val="0"/>
          <c:order val="2"/>
          <c:tx>
            <c:strRef>
              <c:f>Prozessfähigkeit_Berechnung!$M$4</c:f>
              <c:strCache>
                <c:ptCount val="1"/>
                <c:pt idx="0">
                  <c:v>x̅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olid"/>
              </a:ln>
              <a:effectLst/>
            </c:spPr>
          </c:marker>
          <c:xVal>
            <c:numRef>
              <c:f>Prozessfähigkeit_Berechnung!$K$5:$K$14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Prozessfähigkeit_Berechnung!$M$5:$M$14</c:f>
              <c:numCache>
                <c:formatCode>0.000</c:formatCode>
                <c:ptCount val="10"/>
                <c:pt idx="0">
                  <c:v>4.1399999999999997</c:v>
                </c:pt>
                <c:pt idx="1">
                  <c:v>4.1180000000000003</c:v>
                </c:pt>
                <c:pt idx="2">
                  <c:v>4.3220000000000001</c:v>
                </c:pt>
                <c:pt idx="3">
                  <c:v>4.5739999999999998</c:v>
                </c:pt>
                <c:pt idx="4">
                  <c:v>4.282</c:v>
                </c:pt>
                <c:pt idx="5">
                  <c:v>4.4239999999999995</c:v>
                </c:pt>
                <c:pt idx="6">
                  <c:v>32.057600000000001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FE-4257-AFB3-6EDA31329F60}"/>
            </c:ext>
          </c:extLst>
        </c:ser>
        <c:ser>
          <c:idx val="3"/>
          <c:order val="3"/>
          <c:tx>
            <c:strRef>
              <c:f>Prozessfähigkeit_Berechnung!$L$4</c:f>
              <c:strCache>
                <c:ptCount val="1"/>
                <c:pt idx="0">
                  <c:v>Mittellinie</c:v>
                </c:pt>
              </c:strCache>
            </c:strRef>
          </c:tx>
          <c:spPr>
            <a:ln w="31750" cap="rnd">
              <a:solidFill>
                <a:srgbClr val="92D050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Prozessfähigkeit_Berechnung!$K$5:$K$14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Prozessfähigkeit_Berechnung!$L$5:$L$14</c:f>
              <c:numCache>
                <c:formatCode>0.000</c:formatCode>
                <c:ptCount val="10"/>
                <c:pt idx="0">
                  <c:v>8.2739428571428562</c:v>
                </c:pt>
                <c:pt idx="1">
                  <c:v>8.2739428571428562</c:v>
                </c:pt>
                <c:pt idx="2">
                  <c:v>8.2739428571428562</c:v>
                </c:pt>
                <c:pt idx="3">
                  <c:v>8.2739428571428562</c:v>
                </c:pt>
                <c:pt idx="4">
                  <c:v>8.2739428571428562</c:v>
                </c:pt>
                <c:pt idx="5">
                  <c:v>8.2739428571428562</c:v>
                </c:pt>
                <c:pt idx="6">
                  <c:v>8.2739428571428562</c:v>
                </c:pt>
                <c:pt idx="8" formatCode="General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FE-4257-AFB3-6EDA31329F60}"/>
            </c:ext>
          </c:extLst>
        </c:ser>
        <c:ser>
          <c:idx val="5"/>
          <c:order val="4"/>
          <c:tx>
            <c:strRef>
              <c:f>Prozessfähigkeit_Berechnung!$O$4</c:f>
              <c:strCache>
                <c:ptCount val="1"/>
                <c:pt idx="0">
                  <c:v>UWG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Prozessfähigkeit_Berechnung!$K$5:$K$14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Prozessfähigkeit_Berechnung!$O$5:$O$14</c:f>
              <c:numCache>
                <c:formatCode>0.000</c:formatCode>
                <c:ptCount val="10"/>
                <c:pt idx="0">
                  <c:v>-0.37279167384508938</c:v>
                </c:pt>
                <c:pt idx="1">
                  <c:v>-0.37279167384508938</c:v>
                </c:pt>
                <c:pt idx="2">
                  <c:v>-0.37279167384508938</c:v>
                </c:pt>
                <c:pt idx="3">
                  <c:v>-0.37279167384508938</c:v>
                </c:pt>
                <c:pt idx="4">
                  <c:v>-0.37279167384508938</c:v>
                </c:pt>
                <c:pt idx="5">
                  <c:v>-0.37279167384508938</c:v>
                </c:pt>
                <c:pt idx="6">
                  <c:v>-0.37279167384508938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DC-41CB-8D69-41BCF5702B74}"/>
            </c:ext>
          </c:extLst>
        </c:ser>
        <c:ser>
          <c:idx val="2"/>
          <c:order val="5"/>
          <c:tx>
            <c:strRef>
              <c:f>Prozessfähigkeit_Berechnung!$Q$4</c:f>
              <c:strCache>
                <c:ptCount val="1"/>
                <c:pt idx="0">
                  <c:v>UEG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  <a:prstDash val="solid"/>
              </a:ln>
              <a:effectLst/>
            </c:spPr>
          </c:marker>
          <c:xVal>
            <c:numRef>
              <c:f>Prozessfähigkeit_Berechnung!$K$5:$K$14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Prozessfähigkeit_Berechnung!$Q$5:$Q$14</c:f>
              <c:numCache>
                <c:formatCode>0.000</c:formatCode>
                <c:ptCount val="10"/>
                <c:pt idx="0">
                  <c:v>-3.0841394458196447</c:v>
                </c:pt>
                <c:pt idx="1">
                  <c:v>-3.0841394458196447</c:v>
                </c:pt>
                <c:pt idx="2">
                  <c:v>-3.0841394458196447</c:v>
                </c:pt>
                <c:pt idx="3">
                  <c:v>-3.0841394458196447</c:v>
                </c:pt>
                <c:pt idx="4">
                  <c:v>-3.0841394458196447</c:v>
                </c:pt>
                <c:pt idx="5">
                  <c:v>-3.0841394458196447</c:v>
                </c:pt>
                <c:pt idx="6">
                  <c:v>-3.0841394458196447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3FE-4257-AFB3-6EDA31329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86312144"/>
        <c:axId val="-386307600"/>
      </c:scatterChart>
      <c:valAx>
        <c:axId val="-38631214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-386307600"/>
        <c:crosses val="autoZero"/>
        <c:crossBetween val="midCat"/>
      </c:valAx>
      <c:valAx>
        <c:axId val="-386307600"/>
        <c:scaling>
          <c:orientation val="minMax"/>
          <c:min val="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-386312144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4617903342600398"/>
          <c:y val="0.37270628480823698"/>
          <c:w val="0.15382096657399599"/>
          <c:h val="0.287672660472062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/>
              <a:t>Spannweiten-Regelkarte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Prozessfähigkeit_Berechnung!$V$4</c:f>
              <c:strCache>
                <c:ptCount val="1"/>
                <c:pt idx="0">
                  <c:v>OEG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  <a:prstDash val="solid"/>
              </a:ln>
              <a:effectLst/>
            </c:spPr>
          </c:marker>
          <c:xVal>
            <c:numRef>
              <c:f>Prozessfähigkeit_Berechnung!$K$5:$K$14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Prozessfähigkeit_Berechnung!$V$5:$V$14</c:f>
              <c:numCache>
                <c:formatCode>0.000</c:formatCode>
                <c:ptCount val="10"/>
                <c:pt idx="0">
                  <c:v>48.173255323155196</c:v>
                </c:pt>
                <c:pt idx="1">
                  <c:v>48.173255323155196</c:v>
                </c:pt>
                <c:pt idx="2">
                  <c:v>48.173255323155196</c:v>
                </c:pt>
                <c:pt idx="3">
                  <c:v>48.173255323155196</c:v>
                </c:pt>
                <c:pt idx="4">
                  <c:v>48.173255323155196</c:v>
                </c:pt>
                <c:pt idx="5">
                  <c:v>48.173255323155196</c:v>
                </c:pt>
                <c:pt idx="6">
                  <c:v>48.173255323155196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59-401D-A6E3-7AF8F7E02D44}"/>
            </c:ext>
          </c:extLst>
        </c:ser>
        <c:ser>
          <c:idx val="5"/>
          <c:order val="1"/>
          <c:tx>
            <c:strRef>
              <c:f>Prozessfähigkeit_Berechnung!$T$4</c:f>
              <c:strCache>
                <c:ptCount val="1"/>
                <c:pt idx="0">
                  <c:v>OWG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Prozessfähigkeit_Berechnung!$K$5:$K$14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Prozessfähigkeit_Berechnung!$T$5:$T$14</c:f>
              <c:numCache>
                <c:formatCode>0.000</c:formatCode>
                <c:ptCount val="10"/>
                <c:pt idx="0">
                  <c:v>41.380096723553493</c:v>
                </c:pt>
                <c:pt idx="1">
                  <c:v>41.380096723553493</c:v>
                </c:pt>
                <c:pt idx="2">
                  <c:v>41.380096723553493</c:v>
                </c:pt>
                <c:pt idx="3">
                  <c:v>41.380096723553493</c:v>
                </c:pt>
                <c:pt idx="4">
                  <c:v>41.380096723553493</c:v>
                </c:pt>
                <c:pt idx="5">
                  <c:v>41.380096723553493</c:v>
                </c:pt>
                <c:pt idx="6">
                  <c:v>41.380096723553493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F5D-40EB-8B4A-945D3A000F01}"/>
            </c:ext>
          </c:extLst>
        </c:ser>
        <c:ser>
          <c:idx val="0"/>
          <c:order val="2"/>
          <c:tx>
            <c:strRef>
              <c:f>Prozessfähigkeit_Berechnung!$S$4</c:f>
              <c:strCache>
                <c:ptCount val="1"/>
                <c:pt idx="0">
                  <c:v>R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olid"/>
              </a:ln>
              <a:effectLst/>
            </c:spPr>
          </c:marker>
          <c:xVal>
            <c:numRef>
              <c:f>Prozessfähigkeit_Berechnung!$K$5:$K$14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Prozessfähigkeit_Berechnung!$S$5:$S$14</c:f>
              <c:numCache>
                <c:formatCode>0.000</c:formatCode>
                <c:ptCount val="10"/>
                <c:pt idx="0">
                  <c:v>1.3199999999999998</c:v>
                </c:pt>
                <c:pt idx="1">
                  <c:v>0.49000000000000021</c:v>
                </c:pt>
                <c:pt idx="2">
                  <c:v>1.04</c:v>
                </c:pt>
                <c:pt idx="3">
                  <c:v>1.7199999999999998</c:v>
                </c:pt>
                <c:pt idx="4">
                  <c:v>0.74000000000000021</c:v>
                </c:pt>
                <c:pt idx="5">
                  <c:v>0.54999999999999982</c:v>
                </c:pt>
                <c:pt idx="6">
                  <c:v>5.4999999999999716E-2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59-401D-A6E3-7AF8F7E02D44}"/>
            </c:ext>
          </c:extLst>
        </c:ser>
        <c:ser>
          <c:idx val="3"/>
          <c:order val="3"/>
          <c:tx>
            <c:strRef>
              <c:f>Prozessfähigkeit_Berechnung!$R$4</c:f>
              <c:strCache>
                <c:ptCount val="1"/>
                <c:pt idx="0">
                  <c:v>Mittellinie</c:v>
                </c:pt>
              </c:strCache>
            </c:strRef>
          </c:tx>
          <c:spPr>
            <a:ln w="31750" cap="rnd">
              <a:solidFill>
                <a:srgbClr val="92D050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Prozessfähigkeit_Berechnung!$K$5:$K$14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Prozessfähigkeit_Berechnung!$R$5:$R$14</c:f>
              <c:numCache>
                <c:formatCode>0.000</c:formatCode>
                <c:ptCount val="10"/>
                <c:pt idx="0">
                  <c:v>22.933072427682969</c:v>
                </c:pt>
                <c:pt idx="1">
                  <c:v>22.933072427682969</c:v>
                </c:pt>
                <c:pt idx="2">
                  <c:v>22.933072427682969</c:v>
                </c:pt>
                <c:pt idx="3">
                  <c:v>22.933072427682969</c:v>
                </c:pt>
                <c:pt idx="4">
                  <c:v>22.933072427682969</c:v>
                </c:pt>
                <c:pt idx="5">
                  <c:v>22.933072427682969</c:v>
                </c:pt>
                <c:pt idx="6">
                  <c:v>22.933072427682969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459-401D-A6E3-7AF8F7E02D44}"/>
            </c:ext>
          </c:extLst>
        </c:ser>
        <c:ser>
          <c:idx val="4"/>
          <c:order val="4"/>
          <c:tx>
            <c:strRef>
              <c:f>Prozessfähigkeit_Berechnung!$U$4</c:f>
              <c:strCache>
                <c:ptCount val="1"/>
                <c:pt idx="0">
                  <c:v>UWG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Prozessfähigkeit_Berechnung!$K$5:$K$14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Prozessfähigkeit_Berechnung!$U$5:$U$14</c:f>
              <c:numCache>
                <c:formatCode>0.000</c:formatCode>
                <c:ptCount val="10"/>
                <c:pt idx="0">
                  <c:v>8.3805294770122618</c:v>
                </c:pt>
                <c:pt idx="1">
                  <c:v>8.3805294770122618</c:v>
                </c:pt>
                <c:pt idx="2">
                  <c:v>8.3805294770122618</c:v>
                </c:pt>
                <c:pt idx="3">
                  <c:v>8.3805294770122618</c:v>
                </c:pt>
                <c:pt idx="4">
                  <c:v>8.3805294770122618</c:v>
                </c:pt>
                <c:pt idx="5">
                  <c:v>8.3805294770122618</c:v>
                </c:pt>
                <c:pt idx="6">
                  <c:v>8.3805294770122618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5D-40EB-8B4A-945D3A000F01}"/>
            </c:ext>
          </c:extLst>
        </c:ser>
        <c:ser>
          <c:idx val="2"/>
          <c:order val="5"/>
          <c:tx>
            <c:strRef>
              <c:f>Prozessfähigkeit_Berechnung!$W$4</c:f>
              <c:strCache>
                <c:ptCount val="1"/>
                <c:pt idx="0">
                  <c:v>UEG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Prozessfähigkeit_Berechnung!$K$5:$K$14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Prozessfähigkeit_Berechnung!$W$5:$W$14</c:f>
              <c:numCache>
                <c:formatCode>0.000</c:formatCode>
                <c:ptCount val="10"/>
                <c:pt idx="0">
                  <c:v>5.4719927761668306</c:v>
                </c:pt>
                <c:pt idx="1">
                  <c:v>5.4719927761668306</c:v>
                </c:pt>
                <c:pt idx="2">
                  <c:v>5.4719927761668306</c:v>
                </c:pt>
                <c:pt idx="3">
                  <c:v>5.4719927761668306</c:v>
                </c:pt>
                <c:pt idx="4">
                  <c:v>5.4719927761668306</c:v>
                </c:pt>
                <c:pt idx="5">
                  <c:v>5.4719927761668306</c:v>
                </c:pt>
                <c:pt idx="6">
                  <c:v>5.4719927761668306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5D-40EB-8B4A-945D3A000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85539632"/>
        <c:axId val="-385534816"/>
      </c:scatterChart>
      <c:valAx>
        <c:axId val="-38553963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-385534816"/>
        <c:crosses val="autoZero"/>
        <c:crossBetween val="midCat"/>
      </c:valAx>
      <c:valAx>
        <c:axId val="-38553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-385539632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de-DE"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Chronologische Auflistung der Messwerte </a:t>
            </a:r>
            <a:br>
              <a:rPr lang="de-DE"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</a:br>
            <a:r>
              <a:rPr lang="de-DE"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mit Maschinenstreuung und Ober/Untergrenze</a:t>
            </a:r>
          </a:p>
        </c:rich>
      </c:tx>
      <c:layout>
        <c:manualLayout>
          <c:xMode val="edge"/>
          <c:yMode val="edge"/>
          <c:x val="0.27172421304623101"/>
          <c:y val="5.53857345658185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"/>
          <c:y val="0.17054417818163201"/>
          <c:w val="0.72844662246979996"/>
          <c:h val="0.65207297840481404"/>
        </c:manualLayout>
      </c:layout>
      <c:scatterChart>
        <c:scatterStyle val="lineMarker"/>
        <c:varyColors val="0"/>
        <c:ser>
          <c:idx val="1"/>
          <c:order val="0"/>
          <c:tx>
            <c:strRef>
              <c:f>Prozessfähigkeit_Berechnung!$AC$4</c:f>
              <c:strCache>
                <c:ptCount val="1"/>
                <c:pt idx="0">
                  <c:v>OGW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Prozessfähigkeit_Berechnung!$K$5:$K$14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Prozessfähigkeit_Berechnung!$AC$5:$AC$14</c:f>
              <c:numCache>
                <c:formatCode>0.000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B2-4538-A5F7-2BAEB6616222}"/>
            </c:ext>
          </c:extLst>
        </c:ser>
        <c:ser>
          <c:idx val="9"/>
          <c:order val="1"/>
          <c:tx>
            <c:strRef>
              <c:f>Prozessfähigkeit_Berechnung!$AF$4</c:f>
              <c:strCache>
                <c:ptCount val="1"/>
                <c:pt idx="0">
                  <c:v> + 3 σ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Prozessfähigkeit_Berechnung!$K$5:$K$14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Prozessfähigkeit_Berechnung!$AF$5:$AF$14</c:f>
              <c:numCache>
                <c:formatCode>0.000</c:formatCode>
                <c:ptCount val="10"/>
                <c:pt idx="0">
                  <c:v>37.852282187774371</c:v>
                </c:pt>
                <c:pt idx="1">
                  <c:v>37.852282187774371</c:v>
                </c:pt>
                <c:pt idx="2">
                  <c:v>37.852282187774371</c:v>
                </c:pt>
                <c:pt idx="3">
                  <c:v>37.852282187774371</c:v>
                </c:pt>
                <c:pt idx="4">
                  <c:v>37.852282187774371</c:v>
                </c:pt>
                <c:pt idx="5">
                  <c:v>37.852282187774371</c:v>
                </c:pt>
                <c:pt idx="6">
                  <c:v>37.852282187774371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B2-4538-A5F7-2BAEB6616222}"/>
            </c:ext>
          </c:extLst>
        </c:ser>
        <c:ser>
          <c:idx val="5"/>
          <c:order val="2"/>
          <c:tx>
            <c:strRef>
              <c:f>Prozessfähigkeit_Berechnung!$X$4</c:f>
              <c:strCache>
                <c:ptCount val="1"/>
                <c:pt idx="0">
                  <c:v>Teil 1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</c:marker>
          <c:xVal>
            <c:numRef>
              <c:f>Prozessfähigkeit_Berechnung!$K$5:$K$14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Prozessfähigkeit_Berechnung!$X$5:$X$14</c:f>
              <c:numCache>
                <c:formatCode>0.000</c:formatCode>
                <c:ptCount val="10"/>
                <c:pt idx="0">
                  <c:v>5</c:v>
                </c:pt>
                <c:pt idx="1">
                  <c:v>4.41</c:v>
                </c:pt>
                <c:pt idx="2">
                  <c:v>3.74</c:v>
                </c:pt>
                <c:pt idx="3">
                  <c:v>4.1100000000000003</c:v>
                </c:pt>
                <c:pt idx="4">
                  <c:v>4.05</c:v>
                </c:pt>
                <c:pt idx="5">
                  <c:v>4.29</c:v>
                </c:pt>
                <c:pt idx="6">
                  <c:v>32.055999999999997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8B2-4538-A5F7-2BAEB6616222}"/>
            </c:ext>
          </c:extLst>
        </c:ser>
        <c:ser>
          <c:idx val="0"/>
          <c:order val="3"/>
          <c:tx>
            <c:strRef>
              <c:f>Prozessfähigkeit_Berechnung!$Y$4</c:f>
              <c:strCache>
                <c:ptCount val="1"/>
                <c:pt idx="0">
                  <c:v>Teil 2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ln>
                <a:solidFill>
                  <a:schemeClr val="accent1">
                    <a:shade val="76000"/>
                    <a:shade val="95000"/>
                    <a:satMod val="105000"/>
                  </a:schemeClr>
                </a:solidFill>
              </a:ln>
            </c:spPr>
          </c:marker>
          <c:xVal>
            <c:numRef>
              <c:f>Prozessfähigkeit_Berechnung!$K$5:$K$14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Prozessfähigkeit_Berechnung!$Y$5:$Y$14</c:f>
              <c:numCache>
                <c:formatCode>0.000</c:formatCode>
                <c:ptCount val="10"/>
                <c:pt idx="0">
                  <c:v>3.92</c:v>
                </c:pt>
                <c:pt idx="1">
                  <c:v>4.17</c:v>
                </c:pt>
                <c:pt idx="2">
                  <c:v>4.5</c:v>
                </c:pt>
                <c:pt idx="3">
                  <c:v>4.41</c:v>
                </c:pt>
                <c:pt idx="4">
                  <c:v>4.54</c:v>
                </c:pt>
                <c:pt idx="5">
                  <c:v>4.84</c:v>
                </c:pt>
                <c:pt idx="6">
                  <c:v>32.064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8B2-4538-A5F7-2BAEB6616222}"/>
            </c:ext>
          </c:extLst>
        </c:ser>
        <c:ser>
          <c:idx val="2"/>
          <c:order val="4"/>
          <c:tx>
            <c:strRef>
              <c:f>Prozessfähigkeit_Berechnung!$Z$4</c:f>
              <c:strCache>
                <c:ptCount val="1"/>
                <c:pt idx="0">
                  <c:v>Teil 3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xVal>
            <c:numRef>
              <c:f>Prozessfähigkeit_Berechnung!$K$5:$K$14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Prozessfähigkeit_Berechnung!$Z$5:$Z$14</c:f>
              <c:numCache>
                <c:formatCode>0.000</c:formatCode>
                <c:ptCount val="10"/>
                <c:pt idx="0">
                  <c:v>3.68</c:v>
                </c:pt>
                <c:pt idx="1">
                  <c:v>3.92</c:v>
                </c:pt>
                <c:pt idx="2">
                  <c:v>3.99</c:v>
                </c:pt>
                <c:pt idx="3">
                  <c:v>5.83</c:v>
                </c:pt>
                <c:pt idx="4">
                  <c:v>4.4800000000000004</c:v>
                </c:pt>
                <c:pt idx="5">
                  <c:v>4.29</c:v>
                </c:pt>
                <c:pt idx="6">
                  <c:v>32.08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8B2-4538-A5F7-2BAEB6616222}"/>
            </c:ext>
          </c:extLst>
        </c:ser>
        <c:ser>
          <c:idx val="3"/>
          <c:order val="5"/>
          <c:tx>
            <c:strRef>
              <c:f>Prozessfähigkeit_Berechnung!$AA$4</c:f>
              <c:strCache>
                <c:ptCount val="1"/>
                <c:pt idx="0">
                  <c:v>Teil 4</c:v>
                </c:pt>
              </c:strCache>
            </c:strRef>
          </c:tx>
          <c:spPr>
            <a:ln w="28575">
              <a:solidFill>
                <a:srgbClr val="92D050"/>
              </a:solidFill>
            </a:ln>
          </c:spPr>
          <c:marker>
            <c:symbol val="circle"/>
            <c:size val="5"/>
          </c:marker>
          <c:xVal>
            <c:numRef>
              <c:f>Prozessfähigkeit_Berechnung!$K$5:$K$14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Prozessfähigkeit_Berechnung!$AA$5:$AA$14</c:f>
              <c:numCache>
                <c:formatCode>0.000</c:formatCode>
                <c:ptCount val="10"/>
                <c:pt idx="0">
                  <c:v>4.05</c:v>
                </c:pt>
                <c:pt idx="1">
                  <c:v>3.92</c:v>
                </c:pt>
                <c:pt idx="2">
                  <c:v>4.78</c:v>
                </c:pt>
                <c:pt idx="3">
                  <c:v>4.29</c:v>
                </c:pt>
                <c:pt idx="4">
                  <c:v>4.54</c:v>
                </c:pt>
                <c:pt idx="5">
                  <c:v>4.3499999999999996</c:v>
                </c:pt>
                <c:pt idx="6">
                  <c:v>32.024999999999999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8B2-4538-A5F7-2BAEB6616222}"/>
            </c:ext>
          </c:extLst>
        </c:ser>
        <c:ser>
          <c:idx val="6"/>
          <c:order val="6"/>
          <c:tx>
            <c:strRef>
              <c:f>Prozessfähigkeit_Berechnung!$AB$4</c:f>
              <c:strCache>
                <c:ptCount val="1"/>
                <c:pt idx="0">
                  <c:v>Teil 5</c:v>
                </c:pt>
              </c:strCache>
            </c:strRef>
          </c:tx>
          <c:spPr>
            <a:ln w="28575"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circle"/>
            <c:size val="5"/>
          </c:marker>
          <c:xVal>
            <c:numRef>
              <c:f>Prozessfähigkeit_Berechnung!$K$5:$K$14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Prozessfähigkeit_Berechnung!$AB$5:$AB$14</c:f>
              <c:numCache>
                <c:formatCode>0.000</c:formatCode>
                <c:ptCount val="10"/>
                <c:pt idx="0">
                  <c:v>4.05</c:v>
                </c:pt>
                <c:pt idx="1">
                  <c:v>4.17</c:v>
                </c:pt>
                <c:pt idx="2">
                  <c:v>4.5999999999999996</c:v>
                </c:pt>
                <c:pt idx="3">
                  <c:v>4.2300000000000004</c:v>
                </c:pt>
                <c:pt idx="4">
                  <c:v>3.8</c:v>
                </c:pt>
                <c:pt idx="5">
                  <c:v>4.3499999999999996</c:v>
                </c:pt>
                <c:pt idx="6">
                  <c:v>32.063000000000002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8B2-4538-A5F7-2BAEB6616222}"/>
            </c:ext>
          </c:extLst>
        </c:ser>
        <c:ser>
          <c:idx val="8"/>
          <c:order val="7"/>
          <c:tx>
            <c:strRef>
              <c:f>Prozessfähigkeit_Berechnung!$AE$4</c:f>
              <c:strCache>
                <c:ptCount val="1"/>
                <c:pt idx="0">
                  <c:v> - 3 σ</c:v>
                </c:pt>
              </c:strCache>
            </c:strRef>
          </c:tx>
          <c:spPr>
            <a:ln w="25400">
              <a:solidFill>
                <a:schemeClr val="tx2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Prozessfähigkeit_Berechnung!$K$5:$K$14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Prozessfähigkeit_Berechnung!$AE$5:$AE$14</c:f>
              <c:numCache>
                <c:formatCode>0.000</c:formatCode>
                <c:ptCount val="10"/>
                <c:pt idx="0">
                  <c:v>-21.304396473488659</c:v>
                </c:pt>
                <c:pt idx="1">
                  <c:v>-21.304396473488659</c:v>
                </c:pt>
                <c:pt idx="2">
                  <c:v>-21.304396473488659</c:v>
                </c:pt>
                <c:pt idx="3">
                  <c:v>-21.304396473488659</c:v>
                </c:pt>
                <c:pt idx="4">
                  <c:v>-21.304396473488659</c:v>
                </c:pt>
                <c:pt idx="5">
                  <c:v>-21.304396473488659</c:v>
                </c:pt>
                <c:pt idx="6">
                  <c:v>-21.304396473488659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8B2-4538-A5F7-2BAEB6616222}"/>
            </c:ext>
          </c:extLst>
        </c:ser>
        <c:ser>
          <c:idx val="4"/>
          <c:order val="8"/>
          <c:tx>
            <c:strRef>
              <c:f>Prozessfähigkeit_Berechnung!$AD$4</c:f>
              <c:strCache>
                <c:ptCount val="1"/>
                <c:pt idx="0">
                  <c:v>UGW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Prozessfähigkeit_Berechnung!$K$5:$K$14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Prozessfähigkeit_Berechnung!$AD$5:$AD$14</c:f>
              <c:numCache>
                <c:formatCode>0.000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8B2-4538-A5F7-2BAEB6616222}"/>
            </c:ext>
          </c:extLst>
        </c:ser>
        <c:ser>
          <c:idx val="7"/>
          <c:order val="9"/>
          <c:tx>
            <c:strRef>
              <c:f>Prozessfähigkeit_Berechnung!$AG$4</c:f>
              <c:strCache>
                <c:ptCount val="1"/>
                <c:pt idx="0">
                  <c:v>Sollwert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Prozessfähigkeit_Berechnung!$K$5:$K$14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Prozessfähigkeit_Berechnung!$AG$5:$AG$14</c:f>
              <c:numCache>
                <c:formatCode>0.000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0F-41C2-A2C5-DC6A660A7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86166080"/>
        <c:axId val="-386158672"/>
      </c:scatterChart>
      <c:valAx>
        <c:axId val="-38616608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1">
                    <a:latin typeface="+mn-lt"/>
                  </a:defRPr>
                </a:pPr>
                <a:r>
                  <a:rPr lang="de-DE" sz="1400" b="1">
                    <a:latin typeface="+mn-lt"/>
                  </a:rPr>
                  <a:t>Stichprobe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-386158672"/>
        <c:crosses val="autoZero"/>
        <c:crossBetween val="midCat"/>
      </c:valAx>
      <c:valAx>
        <c:axId val="-386158672"/>
        <c:scaling>
          <c:orientation val="minMax"/>
          <c:min val="1.5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400"/>
                  <a:t>Messwerte in </a:t>
                </a:r>
                <a:r>
                  <a:rPr lang="el-GR" sz="1400"/>
                  <a:t>μ</a:t>
                </a:r>
                <a:r>
                  <a:rPr lang="en-US" sz="1400"/>
                  <a:t>m</a:t>
                </a:r>
              </a:p>
            </c:rich>
          </c:tx>
          <c:layout>
            <c:manualLayout>
              <c:xMode val="edge"/>
              <c:yMode val="edge"/>
              <c:x val="1.25417093605476E-2"/>
              <c:y val="0.39449189738388601"/>
            </c:manualLayout>
          </c:layout>
          <c:overlay val="0"/>
        </c:title>
        <c:numFmt formatCode="0.0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-386166080"/>
        <c:crosses val="autoZero"/>
        <c:crossBetween val="midCat"/>
      </c:valAx>
      <c:spPr>
        <a:solidFill>
          <a:schemeClr val="bg1"/>
        </a:solidFill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4094403777417304"/>
          <c:y val="0.17551971560959201"/>
          <c:w val="0.11395850733334401"/>
          <c:h val="0.51298769026605595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0"/>
    <c:dispBlanksAs val="gap"/>
    <c:showDLblsOverMax val="0"/>
  </c:chart>
  <c:spPr>
    <a:ln w="28575">
      <a:solidFill>
        <a:schemeClr val="tx1"/>
      </a:solidFill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Normalverteilung</a:t>
            </a:r>
            <a:r>
              <a:rPr lang="de-DE" baseline="0"/>
              <a:t> der Messwerte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'Gaußsche Normalverteilung'!$A$4:$A$204</c:f>
              <c:numCache>
                <c:formatCode>General</c:formatCode>
                <c:ptCount val="201"/>
                <c:pt idx="0">
                  <c:v>32.1</c:v>
                </c:pt>
                <c:pt idx="1">
                  <c:v>32.098999999999997</c:v>
                </c:pt>
                <c:pt idx="2">
                  <c:v>32.097999999999999</c:v>
                </c:pt>
                <c:pt idx="3">
                  <c:v>32.097000000000001</c:v>
                </c:pt>
                <c:pt idx="4">
                  <c:v>32.095999999999997</c:v>
                </c:pt>
                <c:pt idx="5">
                  <c:v>32.094999999999999</c:v>
                </c:pt>
                <c:pt idx="6">
                  <c:v>32.094000000000001</c:v>
                </c:pt>
                <c:pt idx="7">
                  <c:v>32.093000000000004</c:v>
                </c:pt>
                <c:pt idx="8">
                  <c:v>32.091999999999999</c:v>
                </c:pt>
                <c:pt idx="9">
                  <c:v>32.091000000000001</c:v>
                </c:pt>
                <c:pt idx="10">
                  <c:v>32.090000000000003</c:v>
                </c:pt>
                <c:pt idx="11">
                  <c:v>32.088999999999899</c:v>
                </c:pt>
                <c:pt idx="12">
                  <c:v>32.087999999999901</c:v>
                </c:pt>
                <c:pt idx="13">
                  <c:v>32.086999999999897</c:v>
                </c:pt>
                <c:pt idx="14">
                  <c:v>32.085999999999899</c:v>
                </c:pt>
                <c:pt idx="15">
                  <c:v>32.084999999999901</c:v>
                </c:pt>
                <c:pt idx="16">
                  <c:v>32.083999999999897</c:v>
                </c:pt>
                <c:pt idx="17">
                  <c:v>32.082999999999899</c:v>
                </c:pt>
                <c:pt idx="18">
                  <c:v>32.081999999999901</c:v>
                </c:pt>
                <c:pt idx="19">
                  <c:v>32.080999999999896</c:v>
                </c:pt>
                <c:pt idx="20">
                  <c:v>32.079999999999899</c:v>
                </c:pt>
                <c:pt idx="21">
                  <c:v>32.078999999999901</c:v>
                </c:pt>
                <c:pt idx="22">
                  <c:v>32.077999999999903</c:v>
                </c:pt>
                <c:pt idx="23">
                  <c:v>32.076999999999899</c:v>
                </c:pt>
                <c:pt idx="24">
                  <c:v>32.075999999999901</c:v>
                </c:pt>
                <c:pt idx="25">
                  <c:v>32.074999999999903</c:v>
                </c:pt>
                <c:pt idx="26">
                  <c:v>32.073999999999899</c:v>
                </c:pt>
                <c:pt idx="27">
                  <c:v>32.072999999999901</c:v>
                </c:pt>
                <c:pt idx="28">
                  <c:v>32.071999999999903</c:v>
                </c:pt>
                <c:pt idx="29">
                  <c:v>32.070999999999898</c:v>
                </c:pt>
                <c:pt idx="30">
                  <c:v>32.069999999999901</c:v>
                </c:pt>
                <c:pt idx="31">
                  <c:v>32.068999999999903</c:v>
                </c:pt>
                <c:pt idx="32">
                  <c:v>32.067999999999799</c:v>
                </c:pt>
                <c:pt idx="33">
                  <c:v>32.066999999999801</c:v>
                </c:pt>
                <c:pt idx="34">
                  <c:v>32.065999999999804</c:v>
                </c:pt>
                <c:pt idx="35">
                  <c:v>32.064999999999799</c:v>
                </c:pt>
                <c:pt idx="36">
                  <c:v>32.063999999999801</c:v>
                </c:pt>
                <c:pt idx="37">
                  <c:v>32.062999999999803</c:v>
                </c:pt>
                <c:pt idx="38">
                  <c:v>32.061999999999799</c:v>
                </c:pt>
                <c:pt idx="39">
                  <c:v>32.060999999999801</c:v>
                </c:pt>
                <c:pt idx="40">
                  <c:v>32.059999999999803</c:v>
                </c:pt>
                <c:pt idx="41">
                  <c:v>32.058999999999799</c:v>
                </c:pt>
                <c:pt idx="42">
                  <c:v>32.057999999999801</c:v>
                </c:pt>
                <c:pt idx="43">
                  <c:v>32.056999999999803</c:v>
                </c:pt>
                <c:pt idx="44">
                  <c:v>32.055999999999798</c:v>
                </c:pt>
                <c:pt idx="45">
                  <c:v>32.054999999999801</c:v>
                </c:pt>
                <c:pt idx="46">
                  <c:v>32.053999999999803</c:v>
                </c:pt>
                <c:pt idx="47">
                  <c:v>32.052999999999798</c:v>
                </c:pt>
                <c:pt idx="48">
                  <c:v>32.051999999999801</c:v>
                </c:pt>
                <c:pt idx="49">
                  <c:v>32.050999999999803</c:v>
                </c:pt>
                <c:pt idx="50">
                  <c:v>32.049999999999798</c:v>
                </c:pt>
                <c:pt idx="51">
                  <c:v>32.048999999999801</c:v>
                </c:pt>
                <c:pt idx="52">
                  <c:v>32.047999999999803</c:v>
                </c:pt>
                <c:pt idx="53">
                  <c:v>32.046999999999699</c:v>
                </c:pt>
                <c:pt idx="54">
                  <c:v>32.045999999999701</c:v>
                </c:pt>
                <c:pt idx="55">
                  <c:v>32.044999999999703</c:v>
                </c:pt>
                <c:pt idx="56">
                  <c:v>32.043999999999699</c:v>
                </c:pt>
                <c:pt idx="57">
                  <c:v>32.042999999999701</c:v>
                </c:pt>
                <c:pt idx="58">
                  <c:v>32.041999999999703</c:v>
                </c:pt>
                <c:pt idx="59">
                  <c:v>32.040999999999698</c:v>
                </c:pt>
                <c:pt idx="60">
                  <c:v>32.039999999999701</c:v>
                </c:pt>
                <c:pt idx="61">
                  <c:v>32.038999999999703</c:v>
                </c:pt>
                <c:pt idx="62">
                  <c:v>32.037999999999698</c:v>
                </c:pt>
                <c:pt idx="63">
                  <c:v>32.036999999999701</c:v>
                </c:pt>
                <c:pt idx="64">
                  <c:v>32.035999999999703</c:v>
                </c:pt>
                <c:pt idx="65">
                  <c:v>32.034999999999698</c:v>
                </c:pt>
                <c:pt idx="66">
                  <c:v>32.0339999999997</c:v>
                </c:pt>
                <c:pt idx="67">
                  <c:v>32.032999999999703</c:v>
                </c:pt>
                <c:pt idx="68">
                  <c:v>32.031999999999698</c:v>
                </c:pt>
                <c:pt idx="69">
                  <c:v>32.0309999999997</c:v>
                </c:pt>
                <c:pt idx="70">
                  <c:v>32.029999999999703</c:v>
                </c:pt>
                <c:pt idx="71">
                  <c:v>32.028999999999698</c:v>
                </c:pt>
                <c:pt idx="72">
                  <c:v>32.0279999999997</c:v>
                </c:pt>
                <c:pt idx="73">
                  <c:v>32.026999999999703</c:v>
                </c:pt>
                <c:pt idx="74">
                  <c:v>32.025999999999598</c:v>
                </c:pt>
                <c:pt idx="75">
                  <c:v>32.024999999999601</c:v>
                </c:pt>
                <c:pt idx="76">
                  <c:v>32.023999999999603</c:v>
                </c:pt>
                <c:pt idx="77">
                  <c:v>32.022999999999598</c:v>
                </c:pt>
                <c:pt idx="78">
                  <c:v>32.021999999999601</c:v>
                </c:pt>
                <c:pt idx="79">
                  <c:v>32.020999999999603</c:v>
                </c:pt>
                <c:pt idx="80">
                  <c:v>32.019999999999598</c:v>
                </c:pt>
                <c:pt idx="81">
                  <c:v>32.0189999999996</c:v>
                </c:pt>
                <c:pt idx="82">
                  <c:v>32.017999999999603</c:v>
                </c:pt>
                <c:pt idx="83">
                  <c:v>32.016999999999598</c:v>
                </c:pt>
                <c:pt idx="84">
                  <c:v>32.0159999999996</c:v>
                </c:pt>
                <c:pt idx="85">
                  <c:v>32.014999999999603</c:v>
                </c:pt>
                <c:pt idx="86">
                  <c:v>32.013999999999598</c:v>
                </c:pt>
                <c:pt idx="87">
                  <c:v>32.0129999999996</c:v>
                </c:pt>
                <c:pt idx="88">
                  <c:v>32.011999999999603</c:v>
                </c:pt>
                <c:pt idx="89">
                  <c:v>32.010999999999598</c:v>
                </c:pt>
                <c:pt idx="90">
                  <c:v>32.0099999999996</c:v>
                </c:pt>
                <c:pt idx="91">
                  <c:v>32.008999999999602</c:v>
                </c:pt>
                <c:pt idx="92">
                  <c:v>32.007999999999598</c:v>
                </c:pt>
                <c:pt idx="93">
                  <c:v>32.0069999999996</c:v>
                </c:pt>
                <c:pt idx="94">
                  <c:v>32.005999999999602</c:v>
                </c:pt>
                <c:pt idx="95">
                  <c:v>32.004999999999498</c:v>
                </c:pt>
                <c:pt idx="96">
                  <c:v>32.0039999999995</c:v>
                </c:pt>
                <c:pt idx="97">
                  <c:v>32.002999999999503</c:v>
                </c:pt>
                <c:pt idx="98">
                  <c:v>32.001999999999498</c:v>
                </c:pt>
                <c:pt idx="99">
                  <c:v>32.0009999999995</c:v>
                </c:pt>
                <c:pt idx="100">
                  <c:v>31.999999999999499</c:v>
                </c:pt>
                <c:pt idx="101">
                  <c:v>31.998999999999501</c:v>
                </c:pt>
                <c:pt idx="102">
                  <c:v>31.9979999999995</c:v>
                </c:pt>
                <c:pt idx="103">
                  <c:v>31.996999999999499</c:v>
                </c:pt>
                <c:pt idx="104">
                  <c:v>31.995999999999501</c:v>
                </c:pt>
                <c:pt idx="105">
                  <c:v>31.9949999999995</c:v>
                </c:pt>
                <c:pt idx="106">
                  <c:v>31.993999999999499</c:v>
                </c:pt>
                <c:pt idx="107">
                  <c:v>31.992999999999501</c:v>
                </c:pt>
                <c:pt idx="108">
                  <c:v>31.9919999999995</c:v>
                </c:pt>
                <c:pt idx="109">
                  <c:v>31.990999999999499</c:v>
                </c:pt>
                <c:pt idx="110">
                  <c:v>31.989999999999501</c:v>
                </c:pt>
                <c:pt idx="111">
                  <c:v>31.9889999999995</c:v>
                </c:pt>
                <c:pt idx="112">
                  <c:v>31.987999999999499</c:v>
                </c:pt>
                <c:pt idx="113">
                  <c:v>31.986999999999501</c:v>
                </c:pt>
                <c:pt idx="114">
                  <c:v>31.9859999999995</c:v>
                </c:pt>
                <c:pt idx="115">
                  <c:v>31.984999999999498</c:v>
                </c:pt>
                <c:pt idx="116">
                  <c:v>31.983999999999401</c:v>
                </c:pt>
                <c:pt idx="117">
                  <c:v>31.9829999999994</c:v>
                </c:pt>
                <c:pt idx="118">
                  <c:v>31.981999999999399</c:v>
                </c:pt>
                <c:pt idx="119">
                  <c:v>31.980999999999401</c:v>
                </c:pt>
                <c:pt idx="120">
                  <c:v>31.9799999999994</c:v>
                </c:pt>
                <c:pt idx="121">
                  <c:v>31.978999999999399</c:v>
                </c:pt>
                <c:pt idx="122">
                  <c:v>31.977999999999401</c:v>
                </c:pt>
                <c:pt idx="123">
                  <c:v>31.9769999999994</c:v>
                </c:pt>
                <c:pt idx="124">
                  <c:v>31.975999999999399</c:v>
                </c:pt>
                <c:pt idx="125">
                  <c:v>31.974999999999401</c:v>
                </c:pt>
                <c:pt idx="126">
                  <c:v>31.9739999999994</c:v>
                </c:pt>
                <c:pt idx="127">
                  <c:v>31.972999999999399</c:v>
                </c:pt>
                <c:pt idx="128">
                  <c:v>31.971999999999401</c:v>
                </c:pt>
                <c:pt idx="129">
                  <c:v>31.9709999999994</c:v>
                </c:pt>
                <c:pt idx="130">
                  <c:v>31.969999999999398</c:v>
                </c:pt>
                <c:pt idx="131">
                  <c:v>31.968999999999401</c:v>
                </c:pt>
                <c:pt idx="132">
                  <c:v>31.9679999999994</c:v>
                </c:pt>
                <c:pt idx="133">
                  <c:v>31.966999999999398</c:v>
                </c:pt>
                <c:pt idx="134">
                  <c:v>31.965999999999401</c:v>
                </c:pt>
                <c:pt idx="135">
                  <c:v>31.964999999999399</c:v>
                </c:pt>
                <c:pt idx="136">
                  <c:v>31.963999999999398</c:v>
                </c:pt>
                <c:pt idx="137">
                  <c:v>31.962999999999301</c:v>
                </c:pt>
                <c:pt idx="138">
                  <c:v>31.9619999999993</c:v>
                </c:pt>
                <c:pt idx="139">
                  <c:v>31.960999999999299</c:v>
                </c:pt>
                <c:pt idx="140">
                  <c:v>31.959999999999301</c:v>
                </c:pt>
                <c:pt idx="141">
                  <c:v>31.9589999999993</c:v>
                </c:pt>
                <c:pt idx="142">
                  <c:v>31.957999999999299</c:v>
                </c:pt>
                <c:pt idx="143">
                  <c:v>31.956999999999301</c:v>
                </c:pt>
                <c:pt idx="144">
                  <c:v>31.9559999999993</c:v>
                </c:pt>
                <c:pt idx="145">
                  <c:v>31.954999999999298</c:v>
                </c:pt>
                <c:pt idx="146">
                  <c:v>31.953999999999301</c:v>
                </c:pt>
                <c:pt idx="147">
                  <c:v>31.9529999999993</c:v>
                </c:pt>
                <c:pt idx="148">
                  <c:v>31.951999999999298</c:v>
                </c:pt>
                <c:pt idx="149">
                  <c:v>31.950999999999301</c:v>
                </c:pt>
                <c:pt idx="150">
                  <c:v>31.949999999999299</c:v>
                </c:pt>
                <c:pt idx="151">
                  <c:v>31.948999999999302</c:v>
                </c:pt>
                <c:pt idx="152">
                  <c:v>31.947999999999301</c:v>
                </c:pt>
                <c:pt idx="153">
                  <c:v>31.946999999999299</c:v>
                </c:pt>
                <c:pt idx="154">
                  <c:v>31.945999999999302</c:v>
                </c:pt>
                <c:pt idx="155">
                  <c:v>31.9449999999993</c:v>
                </c:pt>
                <c:pt idx="156">
                  <c:v>31.943999999999299</c:v>
                </c:pt>
                <c:pt idx="157">
                  <c:v>31.942999999999302</c:v>
                </c:pt>
                <c:pt idx="158">
                  <c:v>31.941999999999201</c:v>
                </c:pt>
                <c:pt idx="159">
                  <c:v>31.9409999999992</c:v>
                </c:pt>
                <c:pt idx="160">
                  <c:v>31.939999999999198</c:v>
                </c:pt>
                <c:pt idx="161">
                  <c:v>31.938999999999201</c:v>
                </c:pt>
                <c:pt idx="162">
                  <c:v>31.937999999999199</c:v>
                </c:pt>
                <c:pt idx="163">
                  <c:v>31.936999999999198</c:v>
                </c:pt>
                <c:pt idx="164">
                  <c:v>31.935999999999201</c:v>
                </c:pt>
                <c:pt idx="165">
                  <c:v>31.934999999999199</c:v>
                </c:pt>
                <c:pt idx="166">
                  <c:v>31.933999999999202</c:v>
                </c:pt>
                <c:pt idx="167">
                  <c:v>31.9329999999992</c:v>
                </c:pt>
                <c:pt idx="168">
                  <c:v>31.931999999999199</c:v>
                </c:pt>
                <c:pt idx="169">
                  <c:v>31.930999999999202</c:v>
                </c:pt>
                <c:pt idx="170">
                  <c:v>31.9299999999992</c:v>
                </c:pt>
                <c:pt idx="171">
                  <c:v>31.928999999999199</c:v>
                </c:pt>
                <c:pt idx="172">
                  <c:v>31.927999999999201</c:v>
                </c:pt>
                <c:pt idx="173">
                  <c:v>31.9269999999992</c:v>
                </c:pt>
                <c:pt idx="174">
                  <c:v>31.925999999999199</c:v>
                </c:pt>
                <c:pt idx="175">
                  <c:v>31.924999999999201</c:v>
                </c:pt>
                <c:pt idx="176">
                  <c:v>31.9239999999992</c:v>
                </c:pt>
                <c:pt idx="177">
                  <c:v>31.922999999999199</c:v>
                </c:pt>
                <c:pt idx="178">
                  <c:v>31.921999999999201</c:v>
                </c:pt>
                <c:pt idx="179">
                  <c:v>31.920999999999101</c:v>
                </c:pt>
                <c:pt idx="180">
                  <c:v>31.919999999999099</c:v>
                </c:pt>
                <c:pt idx="181">
                  <c:v>31.918999999999102</c:v>
                </c:pt>
                <c:pt idx="182">
                  <c:v>31.9179999999991</c:v>
                </c:pt>
                <c:pt idx="183">
                  <c:v>31.916999999999099</c:v>
                </c:pt>
                <c:pt idx="184">
                  <c:v>31.915999999999102</c:v>
                </c:pt>
                <c:pt idx="185">
                  <c:v>31.9149999999991</c:v>
                </c:pt>
                <c:pt idx="186">
                  <c:v>31.913999999999099</c:v>
                </c:pt>
                <c:pt idx="187">
                  <c:v>31.912999999999101</c:v>
                </c:pt>
                <c:pt idx="188">
                  <c:v>31.9119999999991</c:v>
                </c:pt>
                <c:pt idx="189">
                  <c:v>31.910999999999099</c:v>
                </c:pt>
                <c:pt idx="190">
                  <c:v>31.909999999999101</c:v>
                </c:pt>
                <c:pt idx="191">
                  <c:v>31.9089999999991</c:v>
                </c:pt>
                <c:pt idx="192">
                  <c:v>31.907999999999099</c:v>
                </c:pt>
                <c:pt idx="193">
                  <c:v>31.906999999999101</c:v>
                </c:pt>
                <c:pt idx="194">
                  <c:v>31.9059999999991</c:v>
                </c:pt>
                <c:pt idx="195">
                  <c:v>31.904999999999099</c:v>
                </c:pt>
                <c:pt idx="196">
                  <c:v>31.903999999999101</c:v>
                </c:pt>
                <c:pt idx="197">
                  <c:v>31.9029999999991</c:v>
                </c:pt>
                <c:pt idx="198">
                  <c:v>31.901999999999099</c:v>
                </c:pt>
                <c:pt idx="199">
                  <c:v>31.900999999999101</c:v>
                </c:pt>
                <c:pt idx="200">
                  <c:v>31.899999999999</c:v>
                </c:pt>
              </c:numCache>
            </c:numRef>
          </c:xVal>
          <c:yVal>
            <c:numRef>
              <c:f>'Gaußsche Normalverteilung'!$B$4:$B$204</c:f>
              <c:numCache>
                <c:formatCode>General</c:formatCode>
                <c:ptCount val="201"/>
                <c:pt idx="0">
                  <c:v>0.13680433958073795</c:v>
                </c:pt>
                <c:pt idx="1">
                  <c:v>0.15527471783909672</c:v>
                </c:pt>
                <c:pt idx="2">
                  <c:v>0.17593998233733421</c:v>
                </c:pt>
                <c:pt idx="3">
                  <c:v>0.19901749695293253</c:v>
                </c:pt>
                <c:pt idx="4">
                  <c:v>0.22474026884113116</c:v>
                </c:pt>
                <c:pt idx="5">
                  <c:v>0.25335731784305959</c:v>
                </c:pt>
                <c:pt idx="6">
                  <c:v>0.28513394964141481</c:v>
                </c:pt>
                <c:pt idx="7">
                  <c:v>0.32035191727852441</c:v>
                </c:pt>
                <c:pt idx="8">
                  <c:v>0.35930945509345502</c:v>
                </c:pt>
                <c:pt idx="9">
                  <c:v>0.40232116872200901</c:v>
                </c:pt>
                <c:pt idx="10">
                  <c:v>0.44971776458768625</c:v>
                </c:pt>
                <c:pt idx="11">
                  <c:v>0.50184560229524533</c:v>
                </c:pt>
                <c:pt idx="12">
                  <c:v>0.55906605353215499</c:v>
                </c:pt>
                <c:pt idx="13">
                  <c:v>0.6217546516826391</c:v>
                </c:pt>
                <c:pt idx="14">
                  <c:v>0.6903000169325092</c:v>
                </c:pt>
                <c:pt idx="15">
                  <c:v>0.76510254292095059</c:v>
                </c:pt>
                <c:pt idx="16">
                  <c:v>0.84657283226518587</c:v>
                </c:pt>
                <c:pt idx="17">
                  <c:v>0.93512987006904513</c:v>
                </c:pt>
                <c:pt idx="18">
                  <c:v>1.0311989266074275</c:v>
                </c:pt>
                <c:pt idx="19">
                  <c:v>1.135209182796235</c:v>
                </c:pt>
                <c:pt idx="20">
                  <c:v>1.2475910748558199</c:v>
                </c:pt>
                <c:pt idx="21">
                  <c:v>1.3687733577059249</c:v>
                </c:pt>
                <c:pt idx="22">
                  <c:v>1.4991798900616813</c:v>
                </c:pt>
                <c:pt idx="23">
                  <c:v>1.6392261479854466</c:v>
                </c:pt>
                <c:pt idx="24">
                  <c:v>1.7893154776619882</c:v>
                </c:pt>
                <c:pt idx="25">
                  <c:v>1.9498351024642255</c:v>
                </c:pt>
                <c:pt idx="26">
                  <c:v>2.121151903809114</c:v>
                </c:pt>
                <c:pt idx="27">
                  <c:v>2.3036079999362506</c:v>
                </c:pt>
                <c:pt idx="28">
                  <c:v>2.4975161514339175</c:v>
                </c:pt>
                <c:pt idx="29">
                  <c:v>2.7031550270021767</c:v>
                </c:pt>
                <c:pt idx="30">
                  <c:v>2.9207643676118167</c:v>
                </c:pt>
                <c:pt idx="31">
                  <c:v>3.1505400917218287</c:v>
                </c:pt>
                <c:pt idx="32">
                  <c:v>3.3926293884762431</c:v>
                </c:pt>
                <c:pt idx="33">
                  <c:v>3.6471258496317316</c:v>
                </c:pt>
                <c:pt idx="34">
                  <c:v>3.9140646950519349</c:v>
                </c:pt>
                <c:pt idx="35">
                  <c:v>4.1934181487912401</c:v>
                </c:pt>
                <c:pt idx="36">
                  <c:v>4.4850910261837074</c:v>
                </c:pt>
                <c:pt idx="37">
                  <c:v>4.788916593712317</c:v>
                </c:pt>
                <c:pt idx="38">
                  <c:v>5.1046527646637765</c:v>
                </c:pt>
                <c:pt idx="39">
                  <c:v>5.4319786939185954</c:v>
                </c:pt>
                <c:pt idx="40">
                  <c:v>5.7704918346833987</c:v>
                </c:pt>
                <c:pt idx="41">
                  <c:v>6.1197055184448157</c:v>
                </c:pt>
                <c:pt idx="42">
                  <c:v>6.4790471170639856</c:v>
                </c:pt>
                <c:pt idx="43">
                  <c:v>6.8478568425392945</c:v>
                </c:pt>
                <c:pt idx="44">
                  <c:v>7.2253872355124855</c:v>
                </c:pt>
                <c:pt idx="45">
                  <c:v>7.6108033882971426</c:v>
                </c:pt>
                <c:pt idx="46">
                  <c:v>8.0031839418995254</c:v>
                </c:pt>
                <c:pt idx="47">
                  <c:v>8.4015228892052676</c:v>
                </c:pt>
                <c:pt idx="48">
                  <c:v>8.8047322085087014</c:v>
                </c:pt>
                <c:pt idx="49">
                  <c:v>9.2116453427310461</c:v>
                </c:pt>
                <c:pt idx="50">
                  <c:v>9.6210215300942679</c:v>
                </c:pt>
                <c:pt idx="51">
                  <c:v>10.031550982038635</c:v>
                </c:pt>
                <c:pt idx="52">
                  <c:v>10.441860893695724</c:v>
                </c:pt>
                <c:pt idx="53">
                  <c:v>10.850522261431978</c:v>
                </c:pt>
                <c:pt idx="54">
                  <c:v>11.256057470889775</c:v>
                </c:pt>
                <c:pt idx="55">
                  <c:v>11.656948608962276</c:v>
                </c:pt>
                <c:pt idx="56">
                  <c:v>12.051646441001832</c:v>
                </c:pt>
                <c:pt idx="57">
                  <c:v>12.438579985813959</c:v>
                </c:pt>
                <c:pt idx="58">
                  <c:v>12.816166610436159</c:v>
                </c:pt>
                <c:pt idx="59">
                  <c:v>13.182822557943123</c:v>
                </c:pt>
                <c:pt idx="60">
                  <c:v>13.536973813480177</c:v>
                </c:pt>
                <c:pt idx="61">
                  <c:v>13.877067206691629</c:v>
                </c:pt>
                <c:pt idx="62">
                  <c:v>14.201581642798404</c:v>
                </c:pt>
                <c:pt idx="63">
                  <c:v>14.509039350121537</c:v>
                </c:pt>
                <c:pt idx="64">
                  <c:v>14.798017028729065</c:v>
                </c:pt>
                <c:pt idx="65">
                  <c:v>15.067156783215683</c:v>
                </c:pt>
                <c:pt idx="66">
                  <c:v>15.315176722646713</c:v>
                </c:pt>
                <c:pt idx="67">
                  <c:v>15.540881112246183</c:v>
                </c:pt>
                <c:pt idx="68">
                  <c:v>15.743169964527661</c:v>
                </c:pt>
                <c:pt idx="69">
                  <c:v>15.921047962381579</c:v>
                </c:pt>
                <c:pt idx="70">
                  <c:v>16.073632612927231</c:v>
                </c:pt>
                <c:pt idx="71">
                  <c:v>16.200161538682185</c:v>
                </c:pt>
                <c:pt idx="72">
                  <c:v>16.299998821799072</c:v>
                </c:pt>
                <c:pt idx="73">
                  <c:v>16.372640327512475</c:v>
                </c:pt>
                <c:pt idx="74">
                  <c:v>16.41771794443169</c:v>
                </c:pt>
                <c:pt idx="75">
                  <c:v>16.435002691768361</c:v>
                </c:pt>
                <c:pt idx="76">
                  <c:v>16.42440665685892</c:v>
                </c:pt>
                <c:pt idx="77">
                  <c:v>16.385983739948035</c:v>
                </c:pt>
                <c:pt idx="78">
                  <c:v>16.319929197485305</c:v>
                </c:pt>
                <c:pt idx="79">
                  <c:v>16.226577989310712</c:v>
                </c:pt>
                <c:pt idx="80">
                  <c:v>16.10640194931559</c:v>
                </c:pt>
                <c:pt idx="81">
                  <c:v>15.960005813020413</c:v>
                </c:pt>
                <c:pt idx="82">
                  <c:v>15.788122148852377</c:v>
                </c:pt>
                <c:pt idx="83">
                  <c:v>15.591605252580393</c:v>
                </c:pt>
                <c:pt idx="84">
                  <c:v>15.371424076097528</c:v>
                </c:pt>
                <c:pt idx="85">
                  <c:v>15.128654272412824</c:v>
                </c:pt>
                <c:pt idx="86">
                  <c:v>14.864469448223232</c:v>
                </c:pt>
                <c:pt idx="87">
                  <c:v>14.580131723521651</c:v>
                </c:pt>
                <c:pt idx="88">
                  <c:v>14.276981704353025</c:v>
                </c:pt>
                <c:pt idx="89">
                  <c:v>13.956427980020779</c:v>
                </c:pt>
                <c:pt idx="90">
                  <c:v>13.619936259550553</c:v>
                </c:pt>
                <c:pt idx="91">
                  <c:v>13.269018264152798</c:v>
                </c:pt>
                <c:pt idx="92">
                  <c:v>12.905220492829248</c:v>
                </c:pt>
                <c:pt idx="93">
                  <c:v>12.530112976971839</c:v>
                </c:pt>
                <c:pt idx="94">
                  <c:v>12.14527813703738</c:v>
                </c:pt>
                <c:pt idx="95">
                  <c:v>11.752299850215211</c:v>
                </c:pt>
                <c:pt idx="96">
                  <c:v>11.352752832673207</c:v>
                </c:pt>
                <c:pt idx="97">
                  <c:v>10.948192432379892</c:v>
                </c:pt>
                <c:pt idx="98">
                  <c:v>10.540144922109819</c:v>
                </c:pt>
                <c:pt idx="99">
                  <c:v>10.130098372028611</c:v>
                </c:pt>
                <c:pt idx="100">
                  <c:v>9.7194941725322028</c:v>
                </c:pt>
                <c:pt idx="101">
                  <c:v>9.309719267701535</c:v>
                </c:pt>
                <c:pt idx="102">
                  <c:v>8.9020991490832664</c:v>
                </c:pt>
                <c:pt idx="103">
                  <c:v>8.4978916488184737</c:v>
                </c:pt>
                <c:pt idx="104">
                  <c:v>8.0982815601608067</c:v>
                </c:pt>
                <c:pt idx="105">
                  <c:v>7.7043761026760516</c:v>
                </c:pt>
                <c:pt idx="106">
                  <c:v>7.3172012388538548</c:v>
                </c:pt>
                <c:pt idx="107">
                  <c:v>6.9376988386554119</c:v>
                </c:pt>
                <c:pt idx="108">
                  <c:v>6.5667246789143929</c:v>
                </c:pt>
                <c:pt idx="109">
                  <c:v>6.2050472555027589</c:v>
                </c:pt>
                <c:pt idx="110">
                  <c:v>5.8533473778771752</c:v>
                </c:pt>
                <c:pt idx="111">
                  <c:v>5.5122185082271589</c:v>
                </c:pt>
                <c:pt idx="112">
                  <c:v>5.1821678009071537</c:v>
                </c:pt>
                <c:pt idx="113">
                  <c:v>4.8636177922084061</c:v>
                </c:pt>
                <c:pt idx="114">
                  <c:v>4.5569086859414023</c:v>
                </c:pt>
                <c:pt idx="115">
                  <c:v>4.2623011766631098</c:v>
                </c:pt>
                <c:pt idx="116">
                  <c:v>3.9799797496737854</c:v>
                </c:pt>
                <c:pt idx="117">
                  <c:v>3.7100563954421899</c:v>
                </c:pt>
                <c:pt idx="118">
                  <c:v>3.4525746747659558</c:v>
                </c:pt>
                <c:pt idx="119">
                  <c:v>3.207514072041604</c:v>
                </c:pt>
                <c:pt idx="120">
                  <c:v>2.9747945739939787</c:v>
                </c:pt>
                <c:pt idx="121">
                  <c:v>2.7542814134912859</c:v>
                </c:pt>
                <c:pt idx="122">
                  <c:v>2.5457899202085272</c:v>
                </c:pt>
                <c:pt idx="123">
                  <c:v>2.3490904229068872</c:v>
                </c:pt>
                <c:pt idx="124">
                  <c:v>2.1639131515518337</c:v>
                </c:pt>
                <c:pt idx="125">
                  <c:v>1.9899530913511758</c:v>
                </c:pt>
                <c:pt idx="126">
                  <c:v>1.8268747450233875</c:v>
                </c:pt>
                <c:pt idx="127">
                  <c:v>1.674316764055809</c:v>
                </c:pt>
                <c:pt idx="128">
                  <c:v>1.5318964143084985</c:v>
                </c:pt>
                <c:pt idx="129">
                  <c:v>1.3992138460286188</c:v>
                </c:pt>
                <c:pt idx="130">
                  <c:v>1.2758561430338173</c:v>
                </c:pt>
                <c:pt idx="131">
                  <c:v>1.1614011304422411</c:v>
                </c:pt>
                <c:pt idx="132">
                  <c:v>1.0554209248467541</c:v>
                </c:pt>
                <c:pt idx="133">
                  <c:v>0.95748521515293539</c:v>
                </c:pt>
                <c:pt idx="134">
                  <c:v>0.86716426638614219</c:v>
                </c:pt>
                <c:pt idx="135">
                  <c:v>0.78403164261291458</c:v>
                </c:pt>
                <c:pt idx="136">
                  <c:v>0.70766664864909168</c:v>
                </c:pt>
                <c:pt idx="137">
                  <c:v>0.63765649341870412</c:v>
                </c:pt>
                <c:pt idx="138">
                  <c:v>0.57359818075119673</c:v>
                </c:pt>
                <c:pt idx="139">
                  <c:v>0.51510013577795022</c:v>
                </c:pt>
                <c:pt idx="140">
                  <c:v>0.46178357749198651</c:v>
                </c:pt>
                <c:pt idx="141">
                  <c:v>0.41328364961566205</c:v>
                </c:pt>
                <c:pt idx="142">
                  <c:v>0.36925032354743392</c:v>
                </c:pt>
                <c:pt idx="143">
                  <c:v>0.32934908825579368</c:v>
                </c:pt>
                <c:pt idx="144">
                  <c:v>0.29326144284303124</c:v>
                </c:pt>
                <c:pt idx="145">
                  <c:v>0.26068520805235096</c:v>
                </c:pt>
                <c:pt idx="146">
                  <c:v>0.23133467327318402</c:v>
                </c:pt>
                <c:pt idx="147">
                  <c:v>0.20494059564572503</c:v>
                </c:pt>
                <c:pt idx="148">
                  <c:v>0.18125006769003701</c:v>
                </c:pt>
                <c:pt idx="149">
                  <c:v>0.1600262695172385</c:v>
                </c:pt>
                <c:pt idx="150">
                  <c:v>0.14104812115406723</c:v>
                </c:pt>
                <c:pt idx="151">
                  <c:v>0.12410984984440239</c:v>
                </c:pt>
                <c:pt idx="152">
                  <c:v>0.10902048640959458</c:v>
                </c:pt>
                <c:pt idx="153">
                  <c:v>9.5603303885533078E-2</c:v>
                </c:pt>
                <c:pt idx="154">
                  <c:v>8.3695210717649834E-2</c:v>
                </c:pt>
                <c:pt idx="155">
                  <c:v>7.3146109820123206E-2</c:v>
                </c:pt>
                <c:pt idx="156">
                  <c:v>6.3818233802784244E-2</c:v>
                </c:pt>
                <c:pt idx="157">
                  <c:v>5.5585465658398989E-2</c:v>
                </c:pt>
                <c:pt idx="158">
                  <c:v>4.8332653201503192E-2</c:v>
                </c:pt>
                <c:pt idx="159">
                  <c:v>4.1954924573505456E-2</c:v>
                </c:pt>
                <c:pt idx="160">
                  <c:v>3.6357011164798954E-2</c:v>
                </c:pt>
                <c:pt idx="161">
                  <c:v>3.1452583423752907E-2</c:v>
                </c:pt>
                <c:pt idx="162">
                  <c:v>2.7163604138720245E-2</c:v>
                </c:pt>
                <c:pt idx="163">
                  <c:v>2.3419702992684692E-2</c:v>
                </c:pt>
                <c:pt idx="164">
                  <c:v>2.0157575440747699E-2</c:v>
                </c:pt>
                <c:pt idx="165">
                  <c:v>1.7320408280147005E-2</c:v>
                </c:pt>
                <c:pt idx="166">
                  <c:v>1.4857333663579417E-2</c:v>
                </c:pt>
                <c:pt idx="167">
                  <c:v>1.2722912750634245E-2</c:v>
                </c:pt>
                <c:pt idx="168">
                  <c:v>1.087664969935964E-2</c:v>
                </c:pt>
                <c:pt idx="169">
                  <c:v>9.2825362666300558E-3</c:v>
                </c:pt>
                <c:pt idx="170">
                  <c:v>7.9086269116391845E-3</c:v>
                </c:pt>
                <c:pt idx="171">
                  <c:v>6.7266439771575164E-3</c:v>
                </c:pt>
                <c:pt idx="172">
                  <c:v>5.711612255129765E-3</c:v>
                </c:pt>
                <c:pt idx="173">
                  <c:v>4.8415220233318894E-3</c:v>
                </c:pt>
                <c:pt idx="174">
                  <c:v>4.097019463699743E-3</c:v>
                </c:pt>
                <c:pt idx="175">
                  <c:v>3.4611232367127709E-3</c:v>
                </c:pt>
                <c:pt idx="176">
                  <c:v>2.9189658860118172E-3</c:v>
                </c:pt>
                <c:pt idx="177">
                  <c:v>2.4575586789077498E-3</c:v>
                </c:pt>
                <c:pt idx="178">
                  <c:v>2.0655784478129853E-3</c:v>
                </c:pt>
                <c:pt idx="179">
                  <c:v>1.7331749812689058E-3</c:v>
                </c:pt>
                <c:pt idx="180">
                  <c:v>1.451797517684699E-3</c:v>
                </c:pt>
                <c:pt idx="181">
                  <c:v>1.2140389157895511E-3</c:v>
                </c:pt>
                <c:pt idx="182">
                  <c:v>1.01349611285017E-3</c:v>
                </c:pt>
                <c:pt idx="183">
                  <c:v>8.4464552789655502E-4</c:v>
                </c:pt>
                <c:pt idx="184">
                  <c:v>7.0273212424701694E-4</c:v>
                </c:pt>
                <c:pt idx="185">
                  <c:v>5.8367090848520167E-4</c:v>
                </c:pt>
                <c:pt idx="186">
                  <c:v>4.8395971089693903E-4</c:v>
                </c:pt>
                <c:pt idx="187">
                  <c:v>4.0060216320600455E-4</c:v>
                </c:pt>
                <c:pt idx="188">
                  <c:v>3.3103986182908633E-4</c:v>
                </c:pt>
                <c:pt idx="189">
                  <c:v>2.7309277749243145E-4</c:v>
                </c:pt>
                <c:pt idx="190">
                  <c:v>2.2490704388071299E-4</c:v>
                </c:pt>
                <c:pt idx="191">
                  <c:v>1.849093281769211E-4</c:v>
                </c:pt>
                <c:pt idx="192">
                  <c:v>1.5176705418598816E-4</c:v>
                </c:pt>
                <c:pt idx="193">
                  <c:v>1.2435381369284957E-4</c:v>
                </c:pt>
                <c:pt idx="194">
                  <c:v>1.0171936340172071E-4</c:v>
                </c:pt>
                <c:pt idx="195">
                  <c:v>8.3063662946926468E-5</c:v>
                </c:pt>
                <c:pt idx="196">
                  <c:v>6.7714463891189672E-5</c:v>
                </c:pt>
                <c:pt idx="197">
                  <c:v>5.5108010256116887E-5</c:v>
                </c:pt>
                <c:pt idx="198">
                  <c:v>4.4772457942353652E-5</c:v>
                </c:pt>
                <c:pt idx="199">
                  <c:v>3.6313663447137298E-5</c:v>
                </c:pt>
                <c:pt idx="200">
                  <c:v>2.9403031675360302E-5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EE-47EF-A384-89F6814F4544}"/>
            </c:ext>
          </c:extLst>
        </c:ser>
        <c:ser>
          <c:idx val="1"/>
          <c:order val="1"/>
          <c:tx>
            <c:v>Mittelwert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'Gaußsche Normalverteilung'!$I$3</c:f>
                <c:numCache>
                  <c:formatCode>General</c:formatCode>
                  <c:ptCount val="1"/>
                  <c:pt idx="0">
                    <c:v>16.435203524718506</c:v>
                  </c:pt>
                </c:numCache>
              </c:numRef>
            </c:minus>
            <c:spPr>
              <a:noFill/>
              <a:ln w="22225" cap="flat" cmpd="sng" algn="ctr">
                <a:solidFill>
                  <a:srgbClr val="FF0000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'Gaußsche Normalverteilung'!$E$3</c:f>
              <c:numCache>
                <c:formatCode>General</c:formatCode>
                <c:ptCount val="1"/>
                <c:pt idx="0">
                  <c:v>32.02488000000001</c:v>
                </c:pt>
              </c:numCache>
            </c:numRef>
          </c:xVal>
          <c:yVal>
            <c:numRef>
              <c:f>'Gaußsche Normalverteilung'!$I$3</c:f>
              <c:numCache>
                <c:formatCode>General</c:formatCode>
                <c:ptCount val="1"/>
                <c:pt idx="0">
                  <c:v>16.435203524718506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79-426B-89ED-0639EE1A8C60}"/>
            </c:ext>
          </c:extLst>
        </c:ser>
        <c:ser>
          <c:idx val="2"/>
          <c:order val="2"/>
          <c:tx>
            <c:v>Standardabweichung -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'Gaußsche Normalverteilung'!$I$5</c:f>
                <c:numCache>
                  <c:formatCode>General</c:formatCode>
                  <c:ptCount val="1"/>
                  <c:pt idx="0">
                    <c:v>9.9684548363599692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00B050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'Gaußsche Normalverteilung'!$E$5</c:f>
              <c:numCache>
                <c:formatCode>General</c:formatCode>
                <c:ptCount val="1"/>
                <c:pt idx="0">
                  <c:v>32.000606355940697</c:v>
                </c:pt>
              </c:numCache>
            </c:numRef>
          </c:xVal>
          <c:yVal>
            <c:numRef>
              <c:f>'Gaußsche Normalverteilung'!$I$5</c:f>
              <c:numCache>
                <c:formatCode>General</c:formatCode>
                <c:ptCount val="1"/>
                <c:pt idx="0">
                  <c:v>9.9684548363599692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79-426B-89ED-0639EE1A8C60}"/>
            </c:ext>
          </c:extLst>
        </c:ser>
        <c:ser>
          <c:idx val="3"/>
          <c:order val="3"/>
          <c:tx>
            <c:v>Standardabweichung +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'Gaußsche Normalverteilung'!$I$6</c:f>
                <c:numCache>
                  <c:formatCode>General</c:formatCode>
                  <c:ptCount val="1"/>
                  <c:pt idx="0">
                    <c:v>9.9684548363599692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00B050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'Gaußsche Normalverteilung'!$E$6</c:f>
              <c:numCache>
                <c:formatCode>General</c:formatCode>
                <c:ptCount val="1"/>
                <c:pt idx="0">
                  <c:v>32.049153644059324</c:v>
                </c:pt>
              </c:numCache>
            </c:numRef>
          </c:xVal>
          <c:yVal>
            <c:numRef>
              <c:f>'Gaußsche Normalverteilung'!$I$6</c:f>
              <c:numCache>
                <c:formatCode>General</c:formatCode>
                <c:ptCount val="1"/>
                <c:pt idx="0">
                  <c:v>9.9684548363599692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079-426B-89ED-0639EE1A8C60}"/>
            </c:ext>
          </c:extLst>
        </c:ser>
        <c:ser>
          <c:idx val="4"/>
          <c:order val="4"/>
          <c:tx>
            <c:v>UGW</c:v>
          </c:tx>
          <c:spPr>
            <a:ln w="19050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errBars>
            <c:errDir val="y"/>
            <c:errBarType val="plus"/>
            <c:errValType val="fixedVal"/>
            <c:noEndCap val="1"/>
            <c:val val="1"/>
            <c:spPr>
              <a:noFill/>
              <a:ln w="25400" cap="flat" cmpd="sng" algn="ctr">
                <a:solidFill>
                  <a:srgbClr val="7030A0"/>
                </a:solidFill>
                <a:prstDash val="dash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'Gaußsche Normalverteilung'!$E$7</c:f>
              <c:numCache>
                <c:formatCode>General</c:formatCode>
                <c:ptCount val="1"/>
                <c:pt idx="0">
                  <c:v>31.9</c:v>
                </c:pt>
              </c:numCache>
            </c:numRef>
          </c:xVal>
          <c:yVal>
            <c:numRef>
              <c:f>'Gaußsche Normalverteilung'!$I$7</c:f>
              <c:numCache>
                <c:formatCode>General</c:formatCode>
                <c:ptCount val="1"/>
                <c:pt idx="0">
                  <c:v>2.9403031681581552E-5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079-426B-89ED-0639EE1A8C60}"/>
            </c:ext>
          </c:extLst>
        </c:ser>
        <c:ser>
          <c:idx val="5"/>
          <c:order val="5"/>
          <c:tx>
            <c:v>OGW</c:v>
          </c:tx>
          <c:spPr>
            <a:ln w="19050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errBars>
            <c:errDir val="y"/>
            <c:errBarType val="plus"/>
            <c:errValType val="fixedVal"/>
            <c:noEndCap val="1"/>
            <c:val val="1"/>
            <c:spPr>
              <a:noFill/>
              <a:ln w="25400" cap="flat" cmpd="sng" algn="ctr">
                <a:solidFill>
                  <a:srgbClr val="7030A0"/>
                </a:solidFill>
                <a:prstDash val="dash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'Gaußsche Normalverteilung'!$E$8</c:f>
              <c:numCache>
                <c:formatCode>General</c:formatCode>
                <c:ptCount val="1"/>
                <c:pt idx="0">
                  <c:v>32.1</c:v>
                </c:pt>
              </c:numCache>
            </c:numRef>
          </c:xVal>
          <c:yVal>
            <c:numRef>
              <c:f>'Gaußsche Normalverteilung'!$I$8</c:f>
              <c:numCache>
                <c:formatCode>General</c:formatCode>
                <c:ptCount val="1"/>
                <c:pt idx="0">
                  <c:v>0.13680433958073795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079-426B-89ED-0639EE1A8C60}"/>
            </c:ext>
          </c:extLst>
        </c:ser>
        <c:ser>
          <c:idx val="6"/>
          <c:order val="6"/>
          <c:tx>
            <c:v>Toleranzmitte M</c:v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'Gaußsche Normalverteilung'!$J$9</c:f>
                <c:numCache>
                  <c:formatCode>General</c:formatCode>
                  <c:ptCount val="1"/>
                  <c:pt idx="0">
                    <c:v>9.219494172737793</c:v>
                  </c:pt>
                </c:numCache>
              </c:numRef>
            </c:plus>
            <c:minus>
              <c:numRef>
                <c:f>'Gaußsche Normalverteilung'!$I$9</c:f>
                <c:numCache>
                  <c:formatCode>General</c:formatCode>
                  <c:ptCount val="1"/>
                  <c:pt idx="0">
                    <c:v>9.719494172737793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dashDot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'Gaußsche Normalverteilung'!$E$9</c:f>
              <c:numCache>
                <c:formatCode>General</c:formatCode>
                <c:ptCount val="1"/>
                <c:pt idx="0">
                  <c:v>32</c:v>
                </c:pt>
              </c:numCache>
            </c:numRef>
          </c:xVal>
          <c:yVal>
            <c:numRef>
              <c:f>'Gaußsche Normalverteilung'!$I$9</c:f>
              <c:numCache>
                <c:formatCode>General</c:formatCode>
                <c:ptCount val="1"/>
                <c:pt idx="0">
                  <c:v>9.719494172737793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079-426B-89ED-0639EE1A8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85317936"/>
        <c:axId val="-385313072"/>
      </c:scatterChart>
      <c:valAx>
        <c:axId val="-38531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385313072"/>
        <c:crosses val="autoZero"/>
        <c:crossBetween val="midCat"/>
      </c:valAx>
      <c:valAx>
        <c:axId val="-38531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385317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egendEntry>
        <c:idx val="7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489057</xdr:colOff>
      <xdr:row>3</xdr:row>
      <xdr:rowOff>23157</xdr:rowOff>
    </xdr:from>
    <xdr:to>
      <xdr:col>42</xdr:col>
      <xdr:colOff>48293</xdr:colOff>
      <xdr:row>23</xdr:row>
      <xdr:rowOff>105387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BFEA2746-7598-4560-86AA-F63C7DE64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344714</xdr:colOff>
      <xdr:row>2</xdr:row>
      <xdr:rowOff>242793</xdr:rowOff>
    </xdr:from>
    <xdr:to>
      <xdr:col>27</xdr:col>
      <xdr:colOff>672353</xdr:colOff>
      <xdr:row>24</xdr:row>
      <xdr:rowOff>127000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183173</xdr:colOff>
      <xdr:row>24</xdr:row>
      <xdr:rowOff>2</xdr:rowOff>
    </xdr:from>
    <xdr:to>
      <xdr:col>8</xdr:col>
      <xdr:colOff>424962</xdr:colOff>
      <xdr:row>32</xdr:row>
      <xdr:rowOff>131885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B660D08E-065B-460A-AC1D-98736B80DCD4}"/>
            </a:ext>
          </a:extLst>
        </xdr:cNvPr>
        <xdr:cNvGrpSpPr/>
      </xdr:nvGrpSpPr>
      <xdr:grpSpPr>
        <a:xfrm>
          <a:off x="2564423" y="3886202"/>
          <a:ext cx="3508864" cy="1427283"/>
          <a:chOff x="1641231" y="3875943"/>
          <a:chExt cx="4923809" cy="1994977"/>
        </a:xfrm>
      </xdr:grpSpPr>
      <xdr:pic>
        <xdr:nvPicPr>
          <xdr:cNvPr id="2" name="Grafik 1">
            <a:extLst>
              <a:ext uri="{FF2B5EF4-FFF2-40B4-BE49-F238E27FC236}">
                <a16:creationId xmlns:a16="http://schemas.microsoft.com/office/drawing/2014/main" id="{208A4283-D9B3-43DA-ACE6-87D9BABB448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641231" y="3875943"/>
            <a:ext cx="4923809" cy="828571"/>
          </a:xfrm>
          <a:prstGeom prst="rect">
            <a:avLst/>
          </a:prstGeom>
        </xdr:spPr>
      </xdr:pic>
      <xdr:pic>
        <xdr:nvPicPr>
          <xdr:cNvPr id="3" name="Grafik 2">
            <a:extLst>
              <a:ext uri="{FF2B5EF4-FFF2-40B4-BE49-F238E27FC236}">
                <a16:creationId xmlns:a16="http://schemas.microsoft.com/office/drawing/2014/main" id="{466D9BC8-B4E0-4B84-A6F1-C734FCDC1D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667001" y="4718539"/>
            <a:ext cx="3076190" cy="1152381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32162</xdr:colOff>
      <xdr:row>23</xdr:row>
      <xdr:rowOff>138546</xdr:rowOff>
    </xdr:from>
    <xdr:to>
      <xdr:col>18</xdr:col>
      <xdr:colOff>796636</xdr:colOff>
      <xdr:row>40</xdr:row>
      <xdr:rowOff>311727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1223280</xdr:colOff>
      <xdr:row>23</xdr:row>
      <xdr:rowOff>113435</xdr:rowOff>
    </xdr:from>
    <xdr:to>
      <xdr:col>27</xdr:col>
      <xdr:colOff>509276</xdr:colOff>
      <xdr:row>40</xdr:row>
      <xdr:rowOff>251608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630875</xdr:colOff>
      <xdr:row>2</xdr:row>
      <xdr:rowOff>207569</xdr:rowOff>
    </xdr:from>
    <xdr:to>
      <xdr:col>23</xdr:col>
      <xdr:colOff>696190</xdr:colOff>
      <xdr:row>22</xdr:row>
      <xdr:rowOff>197425</xdr:rowOff>
    </xdr:to>
    <xdr:graphicFrame macro="">
      <xdr:nvGraphicFramePr>
        <xdr:cNvPr id="8" name="Chart 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151224</xdr:colOff>
      <xdr:row>24</xdr:row>
      <xdr:rowOff>160397</xdr:rowOff>
    </xdr:from>
    <xdr:to>
      <xdr:col>11</xdr:col>
      <xdr:colOff>247650</xdr:colOff>
      <xdr:row>31</xdr:row>
      <xdr:rowOff>123825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CE4E4119-ADA5-42C5-96C3-9F9ABA342CF4}"/>
            </a:ext>
          </a:extLst>
        </xdr:cNvPr>
        <xdr:cNvGrpSpPr/>
      </xdr:nvGrpSpPr>
      <xdr:grpSpPr>
        <a:xfrm>
          <a:off x="5770974" y="4475222"/>
          <a:ext cx="1906176" cy="1173103"/>
          <a:chOff x="6856822" y="2618579"/>
          <a:chExt cx="2938685" cy="1970367"/>
        </a:xfrm>
      </xdr:grpSpPr>
      <xdr:pic>
        <xdr:nvPicPr>
          <xdr:cNvPr id="2" name="Grafik 1">
            <a:extLst>
              <a:ext uri="{FF2B5EF4-FFF2-40B4-BE49-F238E27FC236}">
                <a16:creationId xmlns:a16="http://schemas.microsoft.com/office/drawing/2014/main" id="{924F8B9A-3B8C-466C-8D46-DBFAD606B86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926810" y="2618579"/>
            <a:ext cx="2391750" cy="719350"/>
          </a:xfrm>
          <a:prstGeom prst="rect">
            <a:avLst/>
          </a:prstGeom>
        </xdr:spPr>
      </xdr:pic>
      <xdr:pic>
        <xdr:nvPicPr>
          <xdr:cNvPr id="3" name="Grafik 2">
            <a:extLst>
              <a:ext uri="{FF2B5EF4-FFF2-40B4-BE49-F238E27FC236}">
                <a16:creationId xmlns:a16="http://schemas.microsoft.com/office/drawing/2014/main" id="{BF23A4E0-D2B7-452C-BE43-122E216BC1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856822" y="3318141"/>
            <a:ext cx="2938685" cy="1270805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615949</xdr:colOff>
      <xdr:row>11</xdr:row>
      <xdr:rowOff>114299</xdr:rowOff>
    </xdr:from>
    <xdr:to>
      <xdr:col>12</xdr:col>
      <xdr:colOff>530224</xdr:colOff>
      <xdr:row>36</xdr:row>
      <xdr:rowOff>28574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Uni\Masterarbeit\Excel-Tool\Maschinenf&#228;higke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 und Diagramm"/>
      <sheetName val="Berechnung"/>
    </sheetNames>
    <sheetDataSet>
      <sheetData sheetId="0"/>
      <sheetData sheetId="1">
        <row r="12">
          <cell r="H12">
            <v>50</v>
          </cell>
        </row>
        <row r="13">
          <cell r="H13">
            <v>9.6709399999999999</v>
          </cell>
        </row>
        <row r="14">
          <cell r="H14">
            <v>0.31147656314360977</v>
          </cell>
        </row>
        <row r="17">
          <cell r="H17">
            <v>2.1403429520932931</v>
          </cell>
        </row>
        <row r="18">
          <cell r="H18">
            <v>1.7881923261853834</v>
          </cell>
        </row>
        <row r="19">
          <cell r="H19">
            <v>2.4924935780012025</v>
          </cell>
        </row>
        <row r="20">
          <cell r="H20">
            <v>1.7881923261853834</v>
          </cell>
        </row>
      </sheetData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CM287"/>
  <sheetViews>
    <sheetView zoomScale="68" zoomScaleNormal="70" zoomScalePageLayoutView="70" workbookViewId="0">
      <selection activeCell="C32" sqref="C32"/>
    </sheetView>
  </sheetViews>
  <sheetFormatPr baseColWidth="10" defaultColWidth="10.85546875" defaultRowHeight="18.75"/>
  <cols>
    <col min="1" max="1" width="2.140625" style="4" customWidth="1"/>
    <col min="2" max="2" width="7.140625" style="4" bestFit="1" customWidth="1"/>
    <col min="3" max="3" width="12.85546875" style="8" bestFit="1" customWidth="1"/>
    <col min="4" max="4" width="7.140625" style="8" bestFit="1" customWidth="1"/>
    <col min="5" max="5" width="12.85546875" style="4" bestFit="1" customWidth="1"/>
    <col min="6" max="6" width="8" style="4" customWidth="1"/>
    <col min="7" max="7" width="19.7109375" style="4" customWidth="1"/>
    <col min="8" max="8" width="23.85546875" style="4" customWidth="1"/>
    <col min="9" max="9" width="10" style="4" customWidth="1"/>
    <col min="10" max="10" width="8.85546875" style="4" customWidth="1"/>
    <col min="11" max="11" width="26" style="4" bestFit="1" customWidth="1"/>
    <col min="12" max="12" width="23.42578125" style="9" customWidth="1"/>
    <col min="13" max="13" width="22.7109375" style="9" bestFit="1" customWidth="1"/>
    <col min="14" max="20" width="10.85546875" style="1"/>
    <col min="21" max="44" width="10.85546875" style="83"/>
    <col min="45" max="91" width="10.85546875" style="3"/>
    <col min="92" max="16384" width="10.85546875" style="4"/>
  </cols>
  <sheetData>
    <row r="1" spans="1:91">
      <c r="A1" s="136"/>
      <c r="B1" s="134"/>
      <c r="C1" s="135"/>
      <c r="D1" s="135"/>
      <c r="E1" s="134"/>
      <c r="F1" s="134"/>
      <c r="G1" s="134"/>
      <c r="H1" s="134"/>
      <c r="I1" s="134"/>
      <c r="J1" s="134"/>
      <c r="K1" s="134"/>
      <c r="L1" s="133"/>
      <c r="M1" s="105"/>
    </row>
    <row r="2" spans="1:91" ht="46.5">
      <c r="A2" s="130"/>
      <c r="B2" s="231" t="s">
        <v>28</v>
      </c>
      <c r="C2" s="231"/>
      <c r="D2" s="231"/>
      <c r="E2" s="231"/>
      <c r="F2" s="231"/>
      <c r="G2" s="231"/>
      <c r="H2" s="231"/>
      <c r="I2" s="228"/>
      <c r="J2" s="132"/>
      <c r="K2" s="228" t="s">
        <v>29</v>
      </c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30"/>
      <c r="AQ2" s="131"/>
      <c r="AR2" s="131"/>
    </row>
    <row r="3" spans="1:91">
      <c r="A3" s="130"/>
      <c r="B3" s="105"/>
      <c r="C3" s="129"/>
      <c r="D3" s="6"/>
      <c r="E3" s="6"/>
      <c r="F3" s="6"/>
      <c r="G3" s="6"/>
      <c r="H3" s="105"/>
      <c r="I3" s="105"/>
      <c r="J3" s="128"/>
      <c r="K3" s="201"/>
      <c r="L3" s="202"/>
      <c r="M3" s="202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27"/>
      <c r="AQ3" s="1"/>
      <c r="AR3" s="1"/>
    </row>
    <row r="4" spans="1:91" s="6" customFormat="1" ht="26.25" customHeight="1">
      <c r="A4" s="5"/>
      <c r="B4" s="117" t="s">
        <v>38</v>
      </c>
      <c r="C4" s="126" t="s">
        <v>37</v>
      </c>
      <c r="D4" s="117" t="s">
        <v>38</v>
      </c>
      <c r="E4" s="126" t="s">
        <v>37</v>
      </c>
      <c r="G4" s="38" t="s">
        <v>5</v>
      </c>
      <c r="H4" s="219" t="s">
        <v>21</v>
      </c>
      <c r="I4" s="220"/>
      <c r="J4" s="51"/>
      <c r="K4" s="49"/>
      <c r="L4" s="48"/>
      <c r="M4" s="48"/>
      <c r="N4" s="7"/>
      <c r="O4" s="7"/>
      <c r="P4" s="118"/>
      <c r="Q4" s="118"/>
      <c r="R4" s="118"/>
      <c r="S4" s="118"/>
      <c r="T4" s="118"/>
      <c r="U4" s="107"/>
      <c r="V4" s="107"/>
      <c r="W4" s="107"/>
      <c r="X4" s="107"/>
      <c r="Y4" s="107"/>
      <c r="Z4" s="107"/>
      <c r="AA4" s="125"/>
      <c r="AB4" s="200"/>
      <c r="AC4" s="118"/>
      <c r="AD4" s="118"/>
      <c r="AE4" s="118"/>
      <c r="AF4" s="107"/>
      <c r="AG4" s="124"/>
      <c r="AH4" s="124"/>
      <c r="AI4" s="124"/>
      <c r="AJ4" s="124"/>
      <c r="AK4" s="124"/>
      <c r="AL4" s="124"/>
      <c r="AM4" s="124"/>
      <c r="AN4" s="124"/>
      <c r="AO4" s="124"/>
      <c r="AP4" s="203"/>
      <c r="AQ4" s="2"/>
      <c r="AR4" s="2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</row>
    <row r="5" spans="1:91" s="6" customFormat="1" ht="26.25" customHeight="1">
      <c r="A5" s="5"/>
      <c r="B5" s="117">
        <v>1</v>
      </c>
      <c r="C5" s="116">
        <v>32.055999999999997</v>
      </c>
      <c r="D5" s="117">
        <v>26</v>
      </c>
      <c r="E5" s="116">
        <v>32.020000000000003</v>
      </c>
      <c r="G5" s="38" t="s">
        <v>22</v>
      </c>
      <c r="H5" s="219" t="s">
        <v>23</v>
      </c>
      <c r="I5" s="220"/>
      <c r="J5" s="51"/>
      <c r="K5" s="49"/>
      <c r="L5" s="48"/>
      <c r="M5" s="48"/>
      <c r="N5" s="110"/>
      <c r="O5" s="110"/>
      <c r="P5" s="110"/>
      <c r="Q5" s="110"/>
      <c r="R5" s="110"/>
      <c r="S5" s="110"/>
      <c r="T5" s="110"/>
      <c r="U5" s="110"/>
      <c r="V5" s="107"/>
      <c r="W5" s="107"/>
      <c r="X5" s="107"/>
      <c r="Y5" s="107"/>
      <c r="Z5" s="107"/>
      <c r="AA5" s="119"/>
      <c r="AB5" s="121"/>
      <c r="AC5" s="118"/>
      <c r="AD5" s="118"/>
      <c r="AE5" s="121"/>
      <c r="AF5" s="107"/>
      <c r="AG5" s="124"/>
      <c r="AH5" s="124"/>
      <c r="AI5" s="124"/>
      <c r="AJ5" s="124"/>
      <c r="AK5" s="124"/>
      <c r="AL5" s="124"/>
      <c r="AM5" s="124"/>
      <c r="AN5" s="124"/>
      <c r="AO5" s="124"/>
      <c r="AP5" s="203"/>
      <c r="AQ5" s="2"/>
      <c r="AR5" s="2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</row>
    <row r="6" spans="1:91" s="6" customFormat="1" ht="26.25" customHeight="1">
      <c r="A6" s="5"/>
      <c r="B6" s="117">
        <v>2</v>
      </c>
      <c r="C6" s="116">
        <v>32.064</v>
      </c>
      <c r="D6" s="117">
        <v>27</v>
      </c>
      <c r="E6" s="116">
        <v>32.018999999999998</v>
      </c>
      <c r="G6" s="38" t="s">
        <v>9</v>
      </c>
      <c r="H6" s="219" t="s">
        <v>24</v>
      </c>
      <c r="I6" s="220"/>
      <c r="J6" s="51"/>
      <c r="K6" s="233" t="s">
        <v>83</v>
      </c>
      <c r="L6" s="234"/>
      <c r="M6" s="39">
        <f>Anzahl</f>
        <v>50</v>
      </c>
      <c r="N6" s="110"/>
      <c r="O6" s="110"/>
      <c r="P6" s="110"/>
      <c r="Q6" s="110"/>
      <c r="R6" s="110"/>
      <c r="S6" s="110"/>
      <c r="T6" s="110"/>
      <c r="U6" s="107"/>
      <c r="V6" s="107"/>
      <c r="W6" s="107"/>
      <c r="X6" s="107"/>
      <c r="Y6" s="107"/>
      <c r="Z6" s="107"/>
      <c r="AA6" s="119"/>
      <c r="AB6" s="121"/>
      <c r="AC6" s="118"/>
      <c r="AD6" s="118"/>
      <c r="AE6" s="121"/>
      <c r="AF6" s="107"/>
      <c r="AG6" s="124"/>
      <c r="AH6" s="124"/>
      <c r="AI6" s="124"/>
      <c r="AJ6" s="124"/>
      <c r="AK6" s="124"/>
      <c r="AL6" s="124"/>
      <c r="AM6" s="124"/>
      <c r="AN6" s="124"/>
      <c r="AO6" s="124"/>
      <c r="AP6" s="203"/>
      <c r="AQ6" s="2"/>
      <c r="AR6" s="2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</row>
    <row r="7" spans="1:91" s="6" customFormat="1" ht="26.25" customHeight="1">
      <c r="A7" s="5"/>
      <c r="B7" s="117">
        <v>3</v>
      </c>
      <c r="C7" s="116">
        <v>32.08</v>
      </c>
      <c r="D7" s="117">
        <v>28</v>
      </c>
      <c r="E7" s="116">
        <v>32.03</v>
      </c>
      <c r="G7" s="38" t="s">
        <v>7</v>
      </c>
      <c r="H7" s="219" t="s">
        <v>25</v>
      </c>
      <c r="I7" s="220"/>
      <c r="J7" s="51"/>
      <c r="K7" s="235" t="s">
        <v>75</v>
      </c>
      <c r="L7" s="235"/>
      <c r="M7" s="43">
        <f>Mittelwert</f>
        <v>32.02488000000001</v>
      </c>
      <c r="N7" s="110"/>
      <c r="O7" s="110"/>
      <c r="P7" s="110"/>
      <c r="Q7" s="110"/>
      <c r="R7" s="110"/>
      <c r="S7" s="110"/>
      <c r="T7" s="110"/>
      <c r="U7" s="107"/>
      <c r="V7" s="107"/>
      <c r="W7" s="107"/>
      <c r="X7" s="107"/>
      <c r="Y7" s="107"/>
      <c r="Z7" s="107"/>
      <c r="AA7" s="119"/>
      <c r="AB7" s="121"/>
      <c r="AC7" s="118"/>
      <c r="AD7" s="118"/>
      <c r="AE7" s="121"/>
      <c r="AF7" s="107"/>
      <c r="AG7" s="123"/>
      <c r="AH7" s="123"/>
      <c r="AI7" s="123"/>
      <c r="AJ7" s="123"/>
      <c r="AK7" s="123"/>
      <c r="AL7" s="123"/>
      <c r="AM7" s="123"/>
      <c r="AN7" s="123"/>
      <c r="AO7" s="123"/>
      <c r="AP7" s="204"/>
      <c r="AQ7" s="2"/>
      <c r="AR7" s="2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</row>
    <row r="8" spans="1:91" s="6" customFormat="1" ht="26.25" customHeight="1">
      <c r="A8" s="5"/>
      <c r="B8" s="117">
        <v>4</v>
      </c>
      <c r="C8" s="116">
        <v>32.024999999999999</v>
      </c>
      <c r="D8" s="117">
        <v>29</v>
      </c>
      <c r="E8" s="116">
        <v>32.029000000000003</v>
      </c>
      <c r="G8" s="38" t="s">
        <v>8</v>
      </c>
      <c r="H8" s="219" t="s">
        <v>108</v>
      </c>
      <c r="I8" s="220"/>
      <c r="J8" s="51"/>
      <c r="K8" s="217" t="s">
        <v>72</v>
      </c>
      <c r="L8" s="218"/>
      <c r="M8" s="43">
        <f>Standardabweichung</f>
        <v>2.4273644059315997E-2</v>
      </c>
      <c r="N8" s="110"/>
      <c r="O8" s="110"/>
      <c r="P8" s="110"/>
      <c r="Q8" s="110"/>
      <c r="R8" s="110"/>
      <c r="S8" s="110"/>
      <c r="T8" s="110"/>
      <c r="U8" s="107"/>
      <c r="V8" s="107"/>
      <c r="W8" s="107"/>
      <c r="X8" s="107"/>
      <c r="Y8" s="107"/>
      <c r="Z8" s="107"/>
      <c r="AA8" s="119"/>
      <c r="AB8" s="121"/>
      <c r="AC8" s="118"/>
      <c r="AD8" s="118"/>
      <c r="AE8" s="121"/>
      <c r="AF8" s="107"/>
      <c r="AG8" s="91"/>
      <c r="AH8" s="99"/>
      <c r="AI8" s="99"/>
      <c r="AJ8" s="98"/>
      <c r="AK8" s="97"/>
      <c r="AL8" s="96"/>
      <c r="AM8" s="94"/>
      <c r="AN8" s="95"/>
      <c r="AO8" s="94"/>
      <c r="AP8" s="205"/>
      <c r="AQ8" s="2"/>
      <c r="AR8" s="2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</row>
    <row r="9" spans="1:91" s="6" customFormat="1" ht="26.25" customHeight="1">
      <c r="A9" s="5"/>
      <c r="B9" s="117">
        <v>5</v>
      </c>
      <c r="C9" s="116">
        <v>32.063000000000002</v>
      </c>
      <c r="D9" s="117">
        <v>30</v>
      </c>
      <c r="E9" s="116">
        <v>32.020000000000003</v>
      </c>
      <c r="G9" s="38" t="s">
        <v>6</v>
      </c>
      <c r="H9" s="232">
        <f ca="1">TODAY()</f>
        <v>43808</v>
      </c>
      <c r="I9" s="220"/>
      <c r="J9" s="51"/>
      <c r="K9" s="49"/>
      <c r="L9" s="48"/>
      <c r="M9" s="48"/>
      <c r="N9" s="110"/>
      <c r="O9" s="110"/>
      <c r="P9" s="110"/>
      <c r="Q9" s="110"/>
      <c r="R9" s="110"/>
      <c r="S9" s="110"/>
      <c r="T9" s="110"/>
      <c r="U9" s="107"/>
      <c r="V9" s="107"/>
      <c r="W9" s="107"/>
      <c r="X9" s="107"/>
      <c r="Y9" s="107"/>
      <c r="Z9" s="107"/>
      <c r="AA9" s="119"/>
      <c r="AB9" s="121"/>
      <c r="AC9" s="118"/>
      <c r="AD9" s="118"/>
      <c r="AE9" s="121"/>
      <c r="AF9" s="107"/>
      <c r="AG9" s="91"/>
      <c r="AH9" s="108"/>
      <c r="AI9" s="99"/>
      <c r="AJ9" s="98"/>
      <c r="AK9" s="97"/>
      <c r="AL9" s="96"/>
      <c r="AM9" s="94"/>
      <c r="AN9" s="95"/>
      <c r="AO9" s="94"/>
      <c r="AP9" s="205"/>
      <c r="AQ9" s="2"/>
      <c r="AR9" s="2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</row>
    <row r="10" spans="1:91" s="6" customFormat="1" ht="26.25" customHeight="1">
      <c r="A10" s="5"/>
      <c r="B10" s="117">
        <v>6</v>
      </c>
      <c r="C10" s="116">
        <v>32.049999999999997</v>
      </c>
      <c r="D10" s="117">
        <v>31</v>
      </c>
      <c r="E10" s="116">
        <v>32.018000000000001</v>
      </c>
      <c r="G10" s="82" t="s">
        <v>0</v>
      </c>
      <c r="H10" s="219" t="s">
        <v>107</v>
      </c>
      <c r="I10" s="220"/>
      <c r="J10" s="51"/>
      <c r="K10" s="49"/>
      <c r="L10" s="48"/>
      <c r="M10" s="48"/>
      <c r="N10" s="110"/>
      <c r="O10" s="110"/>
      <c r="P10" s="110"/>
      <c r="Q10" s="110"/>
      <c r="R10" s="110"/>
      <c r="S10" s="110"/>
      <c r="T10" s="110"/>
      <c r="U10" s="107"/>
      <c r="V10" s="107"/>
      <c r="W10" s="107"/>
      <c r="X10" s="107"/>
      <c r="Y10" s="107"/>
      <c r="Z10" s="107"/>
      <c r="AA10" s="119"/>
      <c r="AB10" s="121"/>
      <c r="AC10" s="118"/>
      <c r="AD10" s="118"/>
      <c r="AE10" s="121"/>
      <c r="AF10" s="107"/>
      <c r="AG10" s="91"/>
      <c r="AH10" s="108"/>
      <c r="AI10" s="99"/>
      <c r="AJ10" s="98"/>
      <c r="AK10" s="97"/>
      <c r="AL10" s="96"/>
      <c r="AM10" s="94"/>
      <c r="AN10" s="95"/>
      <c r="AO10" s="94"/>
      <c r="AP10" s="205"/>
      <c r="AQ10" s="2"/>
      <c r="AR10" s="2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</row>
    <row r="11" spans="1:91" s="6" customFormat="1" ht="26.25" customHeight="1">
      <c r="A11" s="5"/>
      <c r="B11" s="117">
        <v>7</v>
      </c>
      <c r="C11" s="116">
        <v>32.048000000000002</v>
      </c>
      <c r="D11" s="117">
        <v>32</v>
      </c>
      <c r="E11" s="116">
        <v>32.003</v>
      </c>
      <c r="G11" s="82" t="s">
        <v>1</v>
      </c>
      <c r="H11" s="219" t="s">
        <v>109</v>
      </c>
      <c r="I11" s="220"/>
      <c r="J11" s="51"/>
      <c r="K11" s="49"/>
      <c r="L11" s="48"/>
      <c r="M11" s="48"/>
      <c r="N11" s="110"/>
      <c r="O11" s="110"/>
      <c r="P11" s="110"/>
      <c r="Q11" s="110"/>
      <c r="R11" s="110"/>
      <c r="S11" s="110"/>
      <c r="T11" s="110"/>
      <c r="U11" s="107"/>
      <c r="V11" s="107"/>
      <c r="W11" s="107"/>
      <c r="X11" s="107"/>
      <c r="Y11" s="107"/>
      <c r="Z11" s="107"/>
      <c r="AA11" s="119"/>
      <c r="AB11" s="121"/>
      <c r="AC11" s="118"/>
      <c r="AD11" s="118"/>
      <c r="AE11" s="121"/>
      <c r="AF11" s="107"/>
      <c r="AG11" s="91"/>
      <c r="AH11" s="108"/>
      <c r="AI11" s="99"/>
      <c r="AJ11" s="98"/>
      <c r="AK11" s="97"/>
      <c r="AL11" s="96"/>
      <c r="AM11" s="94"/>
      <c r="AN11" s="95"/>
      <c r="AO11" s="94"/>
      <c r="AP11" s="205"/>
      <c r="AQ11" s="2"/>
      <c r="AR11" s="2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</row>
    <row r="12" spans="1:91" s="6" customFormat="1" ht="26.25" customHeight="1">
      <c r="A12" s="5"/>
      <c r="B12" s="117">
        <v>8</v>
      </c>
      <c r="C12" s="116">
        <v>32.055</v>
      </c>
      <c r="D12" s="117">
        <v>33</v>
      </c>
      <c r="E12" s="116">
        <v>32.000999999999998</v>
      </c>
      <c r="G12" s="122"/>
      <c r="H12" s="122"/>
      <c r="I12" s="122"/>
      <c r="J12" s="51"/>
      <c r="K12" s="227" t="s">
        <v>45</v>
      </c>
      <c r="L12" s="227"/>
      <c r="M12" s="227"/>
      <c r="N12" s="110"/>
      <c r="O12" s="110"/>
      <c r="P12" s="110"/>
      <c r="Q12" s="110"/>
      <c r="R12" s="110"/>
      <c r="S12" s="110"/>
      <c r="T12" s="110"/>
      <c r="U12" s="107"/>
      <c r="V12" s="107"/>
      <c r="W12" s="107"/>
      <c r="X12" s="107"/>
      <c r="Y12" s="107"/>
      <c r="Z12" s="107"/>
      <c r="AA12" s="119"/>
      <c r="AB12" s="121"/>
      <c r="AC12" s="118"/>
      <c r="AD12" s="118"/>
      <c r="AE12" s="121"/>
      <c r="AF12" s="107"/>
      <c r="AG12" s="91"/>
      <c r="AH12" s="108"/>
      <c r="AI12" s="99"/>
      <c r="AJ12" s="98"/>
      <c r="AK12" s="97"/>
      <c r="AL12" s="96"/>
      <c r="AM12" s="94"/>
      <c r="AN12" s="95"/>
      <c r="AO12" s="94"/>
      <c r="AP12" s="205"/>
      <c r="AQ12" s="2"/>
      <c r="AR12" s="2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</row>
    <row r="13" spans="1:91" s="6" customFormat="1" ht="26.25" customHeight="1">
      <c r="A13" s="5"/>
      <c r="B13" s="117">
        <v>9</v>
      </c>
      <c r="C13" s="116">
        <v>32.021999999999998</v>
      </c>
      <c r="D13" s="117">
        <v>34</v>
      </c>
      <c r="E13" s="116">
        <v>32</v>
      </c>
      <c r="G13" s="122"/>
      <c r="H13" s="122"/>
      <c r="I13" s="122"/>
      <c r="J13" s="51"/>
      <c r="K13" s="217" t="s">
        <v>68</v>
      </c>
      <c r="L13" s="218"/>
      <c r="M13" s="168">
        <f>CM</f>
        <v>1.373231528479169</v>
      </c>
      <c r="N13" s="110"/>
      <c r="O13" s="110"/>
      <c r="P13" s="110"/>
      <c r="Q13" s="110"/>
      <c r="R13" s="110"/>
      <c r="S13" s="110"/>
      <c r="T13" s="110"/>
      <c r="U13" s="107"/>
      <c r="V13" s="107"/>
      <c r="W13" s="107"/>
      <c r="X13" s="107"/>
      <c r="Y13" s="107"/>
      <c r="Z13" s="107"/>
      <c r="AA13" s="119"/>
      <c r="AB13" s="121"/>
      <c r="AC13" s="118"/>
      <c r="AD13" s="118"/>
      <c r="AE13" s="121"/>
      <c r="AF13" s="107"/>
      <c r="AG13" s="91"/>
      <c r="AH13" s="108"/>
      <c r="AI13" s="99"/>
      <c r="AJ13" s="98"/>
      <c r="AK13" s="97"/>
      <c r="AL13" s="96"/>
      <c r="AM13" s="94"/>
      <c r="AN13" s="95"/>
      <c r="AO13" s="94"/>
      <c r="AP13" s="205"/>
      <c r="AQ13" s="2"/>
      <c r="AR13" s="2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</row>
    <row r="14" spans="1:91" s="6" customFormat="1" ht="26.25" customHeight="1">
      <c r="A14" s="5"/>
      <c r="B14" s="117">
        <v>10</v>
      </c>
      <c r="C14" s="116">
        <v>32.033999999999999</v>
      </c>
      <c r="D14" s="117">
        <v>35</v>
      </c>
      <c r="E14" s="116">
        <v>32.003999999999998</v>
      </c>
      <c r="G14" s="222" t="s">
        <v>50</v>
      </c>
      <c r="H14" s="223"/>
      <c r="I14" s="159">
        <v>32</v>
      </c>
      <c r="J14" s="51"/>
      <c r="K14" s="217" t="s">
        <v>69</v>
      </c>
      <c r="L14" s="218"/>
      <c r="M14" s="168">
        <f>CMU</f>
        <v>1.7148915327649217</v>
      </c>
      <c r="N14" s="110"/>
      <c r="O14" s="110"/>
      <c r="P14" s="110"/>
      <c r="Q14" s="110"/>
      <c r="R14" s="110"/>
      <c r="S14" s="110"/>
      <c r="T14" s="110"/>
      <c r="U14" s="107"/>
      <c r="V14" s="107"/>
      <c r="W14" s="107"/>
      <c r="X14" s="107"/>
      <c r="Y14" s="107"/>
      <c r="Z14" s="107"/>
      <c r="AA14" s="119"/>
      <c r="AB14" s="121"/>
      <c r="AC14" s="118"/>
      <c r="AD14" s="118"/>
      <c r="AE14" s="121"/>
      <c r="AF14" s="107"/>
      <c r="AG14" s="91"/>
      <c r="AH14" s="108"/>
      <c r="AI14" s="99"/>
      <c r="AJ14" s="98"/>
      <c r="AK14" s="97"/>
      <c r="AL14" s="96"/>
      <c r="AM14" s="94"/>
      <c r="AN14" s="95"/>
      <c r="AO14" s="94"/>
      <c r="AP14" s="205"/>
      <c r="AQ14" s="2"/>
      <c r="AR14" s="2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</row>
    <row r="15" spans="1:91" s="6" customFormat="1" ht="26.25" customHeight="1">
      <c r="A15" s="5"/>
      <c r="B15" s="117">
        <v>11</v>
      </c>
      <c r="C15" s="116">
        <v>32.034999999999997</v>
      </c>
      <c r="D15" s="117">
        <v>36</v>
      </c>
      <c r="E15" s="116">
        <v>32</v>
      </c>
      <c r="G15" s="222" t="s">
        <v>57</v>
      </c>
      <c r="H15" s="223"/>
      <c r="I15" s="159">
        <v>31.9</v>
      </c>
      <c r="J15" s="51"/>
      <c r="K15" s="217" t="s">
        <v>70</v>
      </c>
      <c r="L15" s="218"/>
      <c r="M15" s="168">
        <f>CMO</f>
        <v>1.031571524193416</v>
      </c>
      <c r="N15" s="110"/>
      <c r="O15" s="110"/>
      <c r="P15" s="110"/>
      <c r="Q15" s="110"/>
      <c r="R15" s="110"/>
      <c r="S15" s="110"/>
      <c r="T15" s="110"/>
      <c r="U15" s="107"/>
      <c r="V15" s="107"/>
      <c r="W15" s="107"/>
      <c r="X15" s="107"/>
      <c r="Y15" s="107"/>
      <c r="Z15" s="107"/>
      <c r="AA15" s="119"/>
      <c r="AB15" s="121"/>
      <c r="AC15" s="118"/>
      <c r="AD15" s="118"/>
      <c r="AE15" s="121"/>
      <c r="AF15" s="107"/>
      <c r="AG15" s="91"/>
      <c r="AH15" s="108"/>
      <c r="AI15" s="99"/>
      <c r="AJ15" s="98"/>
      <c r="AK15" s="97"/>
      <c r="AL15" s="96"/>
      <c r="AM15" s="94"/>
      <c r="AN15" s="95"/>
      <c r="AO15" s="94"/>
      <c r="AP15" s="205"/>
      <c r="AQ15" s="2"/>
      <c r="AR15" s="2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</row>
    <row r="16" spans="1:91" s="6" customFormat="1" ht="26.25" customHeight="1">
      <c r="A16" s="5"/>
      <c r="B16" s="117">
        <v>12</v>
      </c>
      <c r="C16" s="116">
        <v>32.045999999999999</v>
      </c>
      <c r="D16" s="117">
        <v>37</v>
      </c>
      <c r="E16" s="116">
        <v>32.015000000000001</v>
      </c>
      <c r="G16" s="222" t="s">
        <v>58</v>
      </c>
      <c r="H16" s="223"/>
      <c r="I16" s="159">
        <v>32.1</v>
      </c>
      <c r="J16" s="51"/>
      <c r="K16" s="217" t="s">
        <v>71</v>
      </c>
      <c r="L16" s="218"/>
      <c r="M16" s="168">
        <f>CMK</f>
        <v>1.031571524193416</v>
      </c>
      <c r="N16" s="110"/>
      <c r="O16" s="110"/>
      <c r="P16" s="110"/>
      <c r="Q16" s="110"/>
      <c r="R16" s="110"/>
      <c r="S16" s="110"/>
      <c r="T16" s="110"/>
      <c r="U16" s="107"/>
      <c r="V16" s="107"/>
      <c r="W16" s="107"/>
      <c r="X16" s="107"/>
      <c r="Y16" s="107"/>
      <c r="Z16" s="107"/>
      <c r="AA16" s="119"/>
      <c r="AB16" s="121"/>
      <c r="AC16" s="118"/>
      <c r="AD16" s="118"/>
      <c r="AE16" s="121"/>
      <c r="AF16" s="107"/>
      <c r="AG16" s="91"/>
      <c r="AH16" s="108"/>
      <c r="AI16" s="99"/>
      <c r="AJ16" s="98"/>
      <c r="AK16" s="97"/>
      <c r="AL16" s="96"/>
      <c r="AM16" s="94"/>
      <c r="AN16" s="95"/>
      <c r="AO16" s="94"/>
      <c r="AP16" s="205"/>
      <c r="AQ16" s="2"/>
      <c r="AR16" s="2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</row>
    <row r="17" spans="1:91" s="6" customFormat="1" ht="26.25" customHeight="1">
      <c r="A17" s="5"/>
      <c r="B17" s="117">
        <v>13</v>
      </c>
      <c r="C17" s="116">
        <v>32.052999999999997</v>
      </c>
      <c r="D17" s="117">
        <v>38</v>
      </c>
      <c r="E17" s="116">
        <v>32.012999999999998</v>
      </c>
      <c r="G17" s="48"/>
      <c r="H17" s="120"/>
      <c r="I17" s="160"/>
      <c r="J17" s="51"/>
      <c r="K17" s="49"/>
      <c r="L17" s="48"/>
      <c r="M17" s="48"/>
      <c r="N17" s="110"/>
      <c r="O17" s="110"/>
      <c r="P17" s="110"/>
      <c r="Q17" s="110"/>
      <c r="R17" s="110"/>
      <c r="S17" s="110"/>
      <c r="T17" s="110"/>
      <c r="U17" s="107"/>
      <c r="V17" s="107"/>
      <c r="W17" s="107"/>
      <c r="X17" s="107"/>
      <c r="Y17" s="107"/>
      <c r="Z17" s="107"/>
      <c r="AA17" s="2"/>
      <c r="AB17" s="2"/>
      <c r="AC17" s="2"/>
      <c r="AD17" s="2"/>
      <c r="AE17" s="2"/>
      <c r="AF17" s="107"/>
      <c r="AG17" s="91"/>
      <c r="AH17" s="108"/>
      <c r="AI17" s="99"/>
      <c r="AJ17" s="98"/>
      <c r="AK17" s="97"/>
      <c r="AL17" s="96"/>
      <c r="AM17" s="94"/>
      <c r="AN17" s="95"/>
      <c r="AO17" s="94"/>
      <c r="AP17" s="205"/>
      <c r="AQ17" s="2"/>
      <c r="AR17" s="2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</row>
    <row r="18" spans="1:91" s="6" customFormat="1" ht="26.25" customHeight="1">
      <c r="A18" s="5"/>
      <c r="B18" s="117">
        <v>14</v>
      </c>
      <c r="C18" s="116">
        <v>32.063000000000002</v>
      </c>
      <c r="D18" s="117">
        <v>39</v>
      </c>
      <c r="E18" s="116">
        <v>32.020000000000003</v>
      </c>
      <c r="G18" s="224" t="s">
        <v>48</v>
      </c>
      <c r="H18" s="224"/>
      <c r="I18" s="161">
        <v>1.67</v>
      </c>
      <c r="J18" s="51"/>
      <c r="K18" s="49"/>
      <c r="L18" s="48"/>
      <c r="M18" s="48"/>
      <c r="N18" s="110"/>
      <c r="O18" s="110"/>
      <c r="P18" s="110"/>
      <c r="Q18" s="110"/>
      <c r="R18" s="110"/>
      <c r="S18" s="110"/>
      <c r="T18" s="110"/>
      <c r="U18" s="107"/>
      <c r="V18" s="107"/>
      <c r="W18" s="107"/>
      <c r="X18" s="107"/>
      <c r="Y18" s="107"/>
      <c r="Z18" s="107"/>
      <c r="AA18" s="119"/>
      <c r="AB18" s="121"/>
      <c r="AC18" s="118"/>
      <c r="AD18" s="2"/>
      <c r="AE18" s="2"/>
      <c r="AF18" s="107"/>
      <c r="AG18" s="91"/>
      <c r="AH18" s="108"/>
      <c r="AI18" s="99"/>
      <c r="AJ18" s="98"/>
      <c r="AK18" s="97"/>
      <c r="AL18" s="96"/>
      <c r="AM18" s="94"/>
      <c r="AN18" s="95"/>
      <c r="AO18" s="94"/>
      <c r="AP18" s="205"/>
      <c r="AQ18" s="2"/>
      <c r="AR18" s="2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</row>
    <row r="19" spans="1:91" s="6" customFormat="1" ht="26.25" customHeight="1">
      <c r="A19" s="5"/>
      <c r="B19" s="117">
        <v>15</v>
      </c>
      <c r="C19" s="116">
        <v>32.072000000000003</v>
      </c>
      <c r="D19" s="117">
        <v>40</v>
      </c>
      <c r="E19" s="116">
        <v>32.002000000000002</v>
      </c>
      <c r="J19" s="51"/>
      <c r="K19" s="49"/>
      <c r="L19" s="48"/>
      <c r="M19" s="48"/>
      <c r="N19" s="110"/>
      <c r="O19" s="110"/>
      <c r="P19" s="110"/>
      <c r="Q19" s="110"/>
      <c r="R19" s="110"/>
      <c r="S19" s="110"/>
      <c r="T19" s="110"/>
      <c r="U19" s="107"/>
      <c r="V19" s="107"/>
      <c r="W19" s="107"/>
      <c r="X19" s="107"/>
      <c r="Y19" s="107"/>
      <c r="Z19" s="107"/>
      <c r="AA19" s="119"/>
      <c r="AB19" s="121"/>
      <c r="AC19" s="118"/>
      <c r="AD19" s="2"/>
      <c r="AE19" s="2"/>
      <c r="AF19" s="107"/>
      <c r="AG19" s="91"/>
      <c r="AH19" s="108"/>
      <c r="AI19" s="99"/>
      <c r="AJ19" s="98"/>
      <c r="AK19" s="97"/>
      <c r="AL19" s="96"/>
      <c r="AM19" s="94"/>
      <c r="AN19" s="95"/>
      <c r="AO19" s="94"/>
      <c r="AP19" s="205"/>
      <c r="AQ19" s="2"/>
      <c r="AR19" s="2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</row>
    <row r="20" spans="1:91" s="6" customFormat="1" ht="26.25" customHeight="1">
      <c r="A20" s="5"/>
      <c r="B20" s="117">
        <v>16</v>
      </c>
      <c r="C20" s="116">
        <v>32.030999999999999</v>
      </c>
      <c r="D20" s="117">
        <v>41</v>
      </c>
      <c r="E20" s="116">
        <v>32.000999999999998</v>
      </c>
      <c r="G20" s="48"/>
      <c r="J20" s="51"/>
      <c r="K20" s="206"/>
      <c r="L20" s="105"/>
      <c r="M20" s="105"/>
      <c r="N20" s="105"/>
      <c r="O20" s="110"/>
      <c r="P20" s="110"/>
      <c r="Q20" s="110"/>
      <c r="R20" s="110"/>
      <c r="S20" s="110"/>
      <c r="T20" s="110"/>
      <c r="U20" s="107"/>
      <c r="V20" s="107"/>
      <c r="W20" s="107"/>
      <c r="X20" s="107"/>
      <c r="Y20" s="107"/>
      <c r="Z20" s="107"/>
      <c r="AA20" s="119"/>
      <c r="AB20" s="121"/>
      <c r="AC20" s="118"/>
      <c r="AD20" s="2"/>
      <c r="AE20" s="2"/>
      <c r="AF20" s="107"/>
      <c r="AG20" s="91"/>
      <c r="AH20" s="108"/>
      <c r="AI20" s="99"/>
      <c r="AJ20" s="98"/>
      <c r="AK20" s="97"/>
      <c r="AL20" s="96"/>
      <c r="AM20" s="94"/>
      <c r="AN20" s="95"/>
      <c r="AO20" s="94"/>
      <c r="AP20" s="205"/>
      <c r="AQ20" s="2"/>
      <c r="AR20" s="2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</row>
    <row r="21" spans="1:91" s="6" customFormat="1" ht="26.25" customHeight="1">
      <c r="A21" s="5"/>
      <c r="B21" s="117">
        <v>17</v>
      </c>
      <c r="C21" s="116">
        <v>32.015000000000001</v>
      </c>
      <c r="D21" s="117">
        <v>42</v>
      </c>
      <c r="E21" s="116">
        <v>32.005000000000003</v>
      </c>
      <c r="G21" s="48"/>
      <c r="J21" s="51"/>
      <c r="K21" s="206"/>
      <c r="L21" s="105"/>
      <c r="M21" s="105"/>
      <c r="N21" s="110"/>
      <c r="O21" s="110"/>
      <c r="P21" s="110"/>
      <c r="Q21" s="110"/>
      <c r="R21" s="110"/>
      <c r="S21" s="110"/>
      <c r="T21" s="110"/>
      <c r="U21" s="107"/>
      <c r="V21" s="107"/>
      <c r="W21" s="107"/>
      <c r="X21" s="107"/>
      <c r="Y21" s="107"/>
      <c r="Z21" s="107"/>
      <c r="AA21" s="119"/>
      <c r="AB21" s="121"/>
      <c r="AC21" s="118"/>
      <c r="AD21" s="2"/>
      <c r="AE21" s="2"/>
      <c r="AF21" s="107"/>
      <c r="AG21" s="91"/>
      <c r="AH21" s="108"/>
      <c r="AI21" s="99"/>
      <c r="AJ21" s="98"/>
      <c r="AK21" s="97"/>
      <c r="AL21" s="96"/>
      <c r="AM21" s="94"/>
      <c r="AN21" s="95"/>
      <c r="AO21" s="94"/>
      <c r="AP21" s="205"/>
      <c r="AQ21" s="2"/>
      <c r="AR21" s="2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</row>
    <row r="22" spans="1:91" s="6" customFormat="1" ht="26.25" customHeight="1">
      <c r="A22" s="5"/>
      <c r="B22" s="117">
        <v>18</v>
      </c>
      <c r="C22" s="116">
        <v>32.024999999999999</v>
      </c>
      <c r="D22" s="117">
        <v>43</v>
      </c>
      <c r="E22" s="116">
        <v>32.009</v>
      </c>
      <c r="G22" s="48"/>
      <c r="J22" s="51"/>
      <c r="K22" s="206"/>
      <c r="L22" s="105"/>
      <c r="M22" s="105"/>
      <c r="N22" s="110"/>
      <c r="O22" s="110"/>
      <c r="P22" s="110"/>
      <c r="Q22" s="110"/>
      <c r="R22" s="110"/>
      <c r="S22" s="110"/>
      <c r="T22" s="110"/>
      <c r="U22" s="107"/>
      <c r="V22" s="107"/>
      <c r="W22" s="107"/>
      <c r="X22" s="107"/>
      <c r="Y22" s="107"/>
      <c r="Z22" s="107"/>
      <c r="AA22" s="118"/>
      <c r="AB22" s="118"/>
      <c r="AC22" s="118"/>
      <c r="AD22" s="2"/>
      <c r="AE22" s="2"/>
      <c r="AF22" s="107"/>
      <c r="AG22" s="91"/>
      <c r="AH22" s="108"/>
      <c r="AI22" s="99"/>
      <c r="AJ22" s="98"/>
      <c r="AK22" s="97"/>
      <c r="AL22" s="96"/>
      <c r="AM22" s="94"/>
      <c r="AN22" s="95"/>
      <c r="AO22" s="94"/>
      <c r="AP22" s="205"/>
      <c r="AQ22" s="2"/>
      <c r="AR22" s="2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</row>
    <row r="23" spans="1:91" s="6" customFormat="1" ht="26.25" customHeight="1">
      <c r="A23" s="5"/>
      <c r="B23" s="117">
        <v>19</v>
      </c>
      <c r="C23" s="116">
        <v>32.026000000000003</v>
      </c>
      <c r="D23" s="117">
        <v>44</v>
      </c>
      <c r="E23" s="116">
        <v>32.005000000000003</v>
      </c>
      <c r="I23" s="86"/>
      <c r="J23" s="51"/>
      <c r="K23" s="206"/>
      <c r="L23" s="105"/>
      <c r="M23" s="105"/>
      <c r="N23" s="110"/>
      <c r="O23" s="110"/>
      <c r="P23" s="110"/>
      <c r="Q23" s="110"/>
      <c r="R23" s="110"/>
      <c r="S23" s="110"/>
      <c r="T23" s="110"/>
      <c r="U23" s="107"/>
      <c r="V23" s="107"/>
      <c r="W23" s="107"/>
      <c r="X23" s="107"/>
      <c r="Y23" s="107"/>
      <c r="Z23" s="107"/>
      <c r="AA23" s="2"/>
      <c r="AB23" s="2"/>
      <c r="AC23" s="2"/>
      <c r="AD23" s="2"/>
      <c r="AE23" s="2"/>
      <c r="AF23" s="107"/>
      <c r="AG23" s="91"/>
      <c r="AH23" s="108"/>
      <c r="AI23" s="99"/>
      <c r="AJ23" s="98"/>
      <c r="AK23" s="97"/>
      <c r="AL23" s="96"/>
      <c r="AM23" s="94"/>
      <c r="AN23" s="95"/>
      <c r="AO23" s="94"/>
      <c r="AP23" s="205"/>
      <c r="AQ23" s="107"/>
      <c r="AR23" s="2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</row>
    <row r="24" spans="1:91" s="6" customFormat="1" ht="26.25" customHeight="1">
      <c r="A24" s="5"/>
      <c r="B24" s="117">
        <v>20</v>
      </c>
      <c r="C24" s="116">
        <v>32.040999999999997</v>
      </c>
      <c r="D24" s="117">
        <v>45</v>
      </c>
      <c r="E24" s="116">
        <v>31.998000000000001</v>
      </c>
      <c r="J24" s="51"/>
      <c r="K24" s="66"/>
      <c r="L24" s="105"/>
      <c r="M24" s="105"/>
      <c r="N24" s="110"/>
      <c r="O24" s="110"/>
      <c r="P24" s="110"/>
      <c r="Q24" s="110"/>
      <c r="R24" s="110"/>
      <c r="S24" s="110"/>
      <c r="T24" s="110"/>
      <c r="U24" s="107"/>
      <c r="V24" s="107"/>
      <c r="W24" s="107"/>
      <c r="X24" s="107"/>
      <c r="Y24" s="107"/>
      <c r="Z24" s="107"/>
      <c r="AA24" s="118"/>
      <c r="AB24" s="121"/>
      <c r="AC24" s="118"/>
      <c r="AD24" s="2"/>
      <c r="AE24" s="2"/>
      <c r="AF24" s="107"/>
      <c r="AG24" s="91"/>
      <c r="AH24" s="108"/>
      <c r="AI24" s="99"/>
      <c r="AJ24" s="98"/>
      <c r="AK24" s="97"/>
      <c r="AL24" s="96"/>
      <c r="AM24" s="94"/>
      <c r="AN24" s="95"/>
      <c r="AO24" s="94"/>
      <c r="AP24" s="205"/>
      <c r="AQ24" s="107"/>
      <c r="AR24" s="2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</row>
    <row r="25" spans="1:91" s="6" customFormat="1" ht="26.25" customHeight="1">
      <c r="A25" s="5"/>
      <c r="B25" s="117">
        <v>21</v>
      </c>
      <c r="C25" s="116">
        <v>32.043999999999997</v>
      </c>
      <c r="D25" s="117">
        <v>46</v>
      </c>
      <c r="E25" s="116">
        <v>32.006</v>
      </c>
      <c r="J25" s="51"/>
      <c r="K25" s="206"/>
      <c r="L25" s="105"/>
      <c r="M25" s="105"/>
      <c r="N25" s="110"/>
      <c r="O25" s="110"/>
      <c r="P25" s="110"/>
      <c r="Q25" s="110"/>
      <c r="R25" s="110"/>
      <c r="S25" s="110"/>
      <c r="T25" s="110"/>
      <c r="U25" s="107"/>
      <c r="V25" s="107"/>
      <c r="W25" s="107"/>
      <c r="X25" s="107"/>
      <c r="Y25" s="107"/>
      <c r="Z25" s="107"/>
      <c r="AA25" s="118"/>
      <c r="AB25" s="121"/>
      <c r="AC25" s="118"/>
      <c r="AD25" s="2"/>
      <c r="AE25" s="2"/>
      <c r="AF25" s="107"/>
      <c r="AG25" s="91"/>
      <c r="AH25" s="108"/>
      <c r="AI25" s="99"/>
      <c r="AJ25" s="98"/>
      <c r="AK25" s="97"/>
      <c r="AL25" s="96"/>
      <c r="AM25" s="94"/>
      <c r="AN25" s="95"/>
      <c r="AO25" s="94"/>
      <c r="AP25" s="205"/>
      <c r="AQ25" s="107"/>
      <c r="AR25" s="2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</row>
    <row r="26" spans="1:91" s="6" customFormat="1" ht="26.25" customHeight="1">
      <c r="A26" s="5"/>
      <c r="B26" s="117">
        <v>22</v>
      </c>
      <c r="C26" s="116">
        <v>32.033000000000001</v>
      </c>
      <c r="D26" s="117">
        <v>47</v>
      </c>
      <c r="E26" s="116">
        <v>31.997</v>
      </c>
      <c r="H26" s="48"/>
      <c r="I26" s="48"/>
      <c r="J26" s="51"/>
      <c r="K26" s="206"/>
      <c r="L26" s="105"/>
      <c r="M26" s="105"/>
      <c r="N26" s="110"/>
      <c r="O26" s="110"/>
      <c r="P26" s="110"/>
      <c r="Q26" s="110"/>
      <c r="R26" s="110"/>
      <c r="S26" s="110"/>
      <c r="T26" s="110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91"/>
      <c r="AH26" s="108"/>
      <c r="AI26" s="99"/>
      <c r="AJ26" s="98"/>
      <c r="AK26" s="97"/>
      <c r="AL26" s="96"/>
      <c r="AM26" s="94"/>
      <c r="AN26" s="95"/>
      <c r="AO26" s="94"/>
      <c r="AP26" s="205"/>
      <c r="AQ26" s="107"/>
      <c r="AR26" s="2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</row>
    <row r="27" spans="1:91" s="6" customFormat="1" ht="26.25" customHeight="1">
      <c r="A27" s="5"/>
      <c r="B27" s="117">
        <v>23</v>
      </c>
      <c r="C27" s="116">
        <v>32.033000000000001</v>
      </c>
      <c r="D27" s="117">
        <v>48</v>
      </c>
      <c r="E27" s="116">
        <v>31.984999999999999</v>
      </c>
      <c r="H27" s="48"/>
      <c r="I27" s="48"/>
      <c r="J27" s="51"/>
      <c r="K27" s="225" t="str">
        <f>Fähigkeit</f>
        <v>Prozess nicht fähig</v>
      </c>
      <c r="L27" s="226"/>
      <c r="M27" s="226"/>
      <c r="N27" s="48"/>
      <c r="O27" s="48"/>
      <c r="P27" s="110"/>
      <c r="Q27" s="110"/>
      <c r="R27" s="110"/>
      <c r="S27" s="110"/>
      <c r="T27" s="110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91"/>
      <c r="AH27" s="108"/>
      <c r="AI27" s="99"/>
      <c r="AJ27" s="98"/>
      <c r="AK27" s="97"/>
      <c r="AL27" s="96"/>
      <c r="AM27" s="94"/>
      <c r="AN27" s="95"/>
      <c r="AO27" s="94"/>
      <c r="AP27" s="205"/>
      <c r="AQ27" s="107"/>
      <c r="AR27" s="2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</row>
    <row r="28" spans="1:91" s="6" customFormat="1" ht="26.25" customHeight="1">
      <c r="A28" s="5"/>
      <c r="B28" s="117">
        <v>24</v>
      </c>
      <c r="C28" s="116">
        <v>32.042000000000002</v>
      </c>
      <c r="D28" s="117">
        <v>49</v>
      </c>
      <c r="E28" s="116">
        <v>31.966999999999999</v>
      </c>
      <c r="J28" s="51"/>
      <c r="K28" s="207"/>
      <c r="L28" s="105"/>
      <c r="M28" s="105"/>
      <c r="N28" s="110"/>
      <c r="O28" s="110"/>
      <c r="P28" s="110"/>
      <c r="Q28" s="110"/>
      <c r="R28" s="110"/>
      <c r="S28" s="110"/>
      <c r="T28" s="110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91"/>
      <c r="AH28" s="108"/>
      <c r="AI28" s="99"/>
      <c r="AJ28" s="98"/>
      <c r="AK28" s="97"/>
      <c r="AL28" s="96"/>
      <c r="AM28" s="94"/>
      <c r="AN28" s="95"/>
      <c r="AO28" s="94"/>
      <c r="AP28" s="205"/>
      <c r="AQ28" s="107"/>
      <c r="AR28" s="2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</row>
    <row r="29" spans="1:91" s="6" customFormat="1" ht="26.25" customHeight="1">
      <c r="A29" s="5"/>
      <c r="B29" s="117">
        <v>25</v>
      </c>
      <c r="C29" s="116">
        <v>32.033000000000001</v>
      </c>
      <c r="D29" s="117">
        <v>50</v>
      </c>
      <c r="E29" s="116">
        <v>31.988</v>
      </c>
      <c r="F29" s="55"/>
      <c r="G29" s="55"/>
      <c r="H29" s="55"/>
      <c r="I29" s="115"/>
      <c r="J29" s="51"/>
      <c r="K29" s="114"/>
      <c r="L29" s="113"/>
      <c r="M29" s="113"/>
      <c r="N29" s="112"/>
      <c r="O29" s="112"/>
      <c r="P29" s="112"/>
      <c r="Q29" s="112"/>
      <c r="R29" s="112"/>
      <c r="S29" s="112"/>
      <c r="T29" s="112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208"/>
      <c r="AH29" s="209"/>
      <c r="AI29" s="210"/>
      <c r="AJ29" s="211"/>
      <c r="AK29" s="212"/>
      <c r="AL29" s="213"/>
      <c r="AM29" s="214"/>
      <c r="AN29" s="215"/>
      <c r="AO29" s="214"/>
      <c r="AP29" s="216"/>
      <c r="AQ29" s="107"/>
      <c r="AR29" s="2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</row>
    <row r="30" spans="1:91" s="6" customFormat="1" ht="18">
      <c r="A30" s="5"/>
      <c r="C30" s="87"/>
      <c r="K30" s="105"/>
      <c r="L30" s="105"/>
      <c r="M30" s="105"/>
      <c r="N30" s="110"/>
      <c r="O30" s="110"/>
      <c r="P30" s="110"/>
      <c r="Q30" s="110"/>
      <c r="R30" s="110"/>
      <c r="S30" s="110"/>
      <c r="T30" s="110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91"/>
      <c r="AH30" s="108"/>
      <c r="AI30" s="99"/>
      <c r="AJ30" s="98"/>
      <c r="AK30" s="97"/>
      <c r="AL30" s="96"/>
      <c r="AM30" s="94"/>
      <c r="AN30" s="95"/>
      <c r="AO30" s="94"/>
      <c r="AP30" s="93"/>
      <c r="AQ30" s="107"/>
      <c r="AR30" s="2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</row>
    <row r="31" spans="1:91" s="6" customFormat="1" ht="18">
      <c r="A31" s="5"/>
      <c r="C31" s="87"/>
      <c r="K31" s="105"/>
      <c r="L31" s="105"/>
      <c r="M31" s="105"/>
      <c r="N31" s="110"/>
      <c r="O31" s="110"/>
      <c r="P31" s="110"/>
      <c r="Q31" s="110"/>
      <c r="R31" s="110"/>
      <c r="S31" s="110"/>
      <c r="T31" s="110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91"/>
      <c r="AH31" s="108"/>
      <c r="AI31" s="99"/>
      <c r="AJ31" s="98"/>
      <c r="AK31" s="97"/>
      <c r="AL31" s="96"/>
      <c r="AM31" s="94"/>
      <c r="AN31" s="95"/>
      <c r="AO31" s="94"/>
      <c r="AP31" s="93"/>
      <c r="AQ31" s="107"/>
      <c r="AR31" s="2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</row>
    <row r="32" spans="1:91" s="6" customFormat="1" ht="18">
      <c r="A32" s="5"/>
      <c r="C32" s="87"/>
      <c r="K32" s="105"/>
      <c r="L32" s="105"/>
      <c r="M32" s="105"/>
      <c r="N32" s="110"/>
      <c r="O32" s="110"/>
      <c r="P32" s="110"/>
      <c r="Q32" s="110"/>
      <c r="R32" s="110"/>
      <c r="S32" s="110"/>
      <c r="T32" s="110"/>
      <c r="U32" s="109"/>
      <c r="V32" s="107"/>
      <c r="W32" s="107"/>
      <c r="X32" s="109"/>
      <c r="Y32" s="109"/>
      <c r="Z32" s="109"/>
      <c r="AA32" s="109"/>
      <c r="AB32" s="109"/>
      <c r="AC32" s="109"/>
      <c r="AD32" s="109"/>
      <c r="AE32" s="109"/>
      <c r="AF32" s="109"/>
      <c r="AG32" s="91"/>
      <c r="AH32" s="108"/>
      <c r="AI32" s="99"/>
      <c r="AJ32" s="98"/>
      <c r="AK32" s="97"/>
      <c r="AL32" s="96"/>
      <c r="AM32" s="94"/>
      <c r="AN32" s="95"/>
      <c r="AO32" s="94"/>
      <c r="AP32" s="93"/>
      <c r="AQ32" s="107"/>
      <c r="AR32" s="2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</row>
    <row r="33" spans="1:91" s="6" customFormat="1" ht="18">
      <c r="A33" s="5"/>
      <c r="C33" s="87"/>
      <c r="E33" s="103"/>
      <c r="F33" s="48"/>
      <c r="G33" s="48"/>
      <c r="H33" s="48"/>
      <c r="I33" s="48"/>
      <c r="J33" s="48"/>
      <c r="K33" s="105"/>
      <c r="L33" s="105"/>
      <c r="M33" s="105"/>
      <c r="N33" s="110"/>
      <c r="O33" s="110"/>
      <c r="P33" s="110"/>
      <c r="Q33" s="110"/>
      <c r="R33" s="110"/>
      <c r="S33" s="110"/>
      <c r="T33" s="110"/>
      <c r="U33" s="109"/>
      <c r="V33" s="107"/>
      <c r="W33" s="107"/>
      <c r="X33" s="109"/>
      <c r="Y33" s="109"/>
      <c r="Z33" s="109"/>
      <c r="AA33" s="109"/>
      <c r="AB33" s="109"/>
      <c r="AC33" s="109"/>
      <c r="AD33" s="109"/>
      <c r="AE33" s="109"/>
      <c r="AF33" s="109"/>
      <c r="AG33" s="91"/>
      <c r="AH33" s="108"/>
      <c r="AI33" s="99"/>
      <c r="AJ33" s="98"/>
      <c r="AK33" s="97"/>
      <c r="AL33" s="96"/>
      <c r="AM33" s="94"/>
      <c r="AN33" s="95"/>
      <c r="AO33" s="94"/>
      <c r="AP33" s="93"/>
      <c r="AQ33" s="107"/>
      <c r="AR33" s="2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</row>
    <row r="34" spans="1:91" s="6" customFormat="1" ht="18">
      <c r="A34" s="5"/>
      <c r="C34" s="87"/>
      <c r="E34" s="103"/>
      <c r="F34" s="48"/>
      <c r="G34" s="48"/>
      <c r="H34" s="48"/>
      <c r="I34" s="48"/>
      <c r="J34" s="48"/>
      <c r="K34" s="105"/>
      <c r="L34" s="105"/>
      <c r="M34" s="105"/>
      <c r="N34" s="110"/>
      <c r="O34" s="110"/>
      <c r="P34" s="110"/>
      <c r="Q34" s="110"/>
      <c r="R34" s="110"/>
      <c r="S34" s="110"/>
      <c r="T34" s="110"/>
      <c r="U34" s="109"/>
      <c r="V34" s="107"/>
      <c r="W34" s="107"/>
      <c r="X34" s="109"/>
      <c r="Y34" s="109"/>
      <c r="Z34" s="109"/>
      <c r="AA34" s="109"/>
      <c r="AB34" s="109"/>
      <c r="AC34" s="109"/>
      <c r="AD34" s="109"/>
      <c r="AE34" s="109"/>
      <c r="AF34" s="109"/>
      <c r="AG34" s="91"/>
      <c r="AH34" s="108"/>
      <c r="AI34" s="99"/>
      <c r="AJ34" s="98"/>
      <c r="AK34" s="97"/>
      <c r="AL34" s="96"/>
      <c r="AM34" s="94"/>
      <c r="AN34" s="95"/>
      <c r="AO34" s="94"/>
      <c r="AP34" s="93"/>
      <c r="AQ34" s="107"/>
      <c r="AR34" s="2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</row>
    <row r="35" spans="1:91" s="6" customFormat="1" ht="18">
      <c r="A35" s="5"/>
      <c r="C35" s="87"/>
      <c r="E35" s="103"/>
      <c r="F35" s="48"/>
      <c r="G35" s="48"/>
      <c r="H35" s="48"/>
      <c r="I35" s="48"/>
      <c r="J35" s="48"/>
      <c r="K35" s="105"/>
      <c r="L35" s="105"/>
      <c r="M35" s="105"/>
      <c r="N35" s="110"/>
      <c r="O35" s="110"/>
      <c r="P35" s="110"/>
      <c r="Q35" s="110"/>
      <c r="R35" s="110"/>
      <c r="S35" s="110"/>
      <c r="T35" s="110"/>
      <c r="U35" s="109"/>
      <c r="V35" s="107"/>
      <c r="W35" s="107"/>
      <c r="X35" s="109"/>
      <c r="Y35" s="109"/>
      <c r="Z35" s="109"/>
      <c r="AA35" s="109"/>
      <c r="AB35" s="109"/>
      <c r="AC35" s="109"/>
      <c r="AD35" s="109"/>
      <c r="AE35" s="109"/>
      <c r="AF35" s="109"/>
      <c r="AG35" s="91"/>
      <c r="AH35" s="108"/>
      <c r="AI35" s="99"/>
      <c r="AJ35" s="98"/>
      <c r="AK35" s="97"/>
      <c r="AL35" s="96"/>
      <c r="AM35" s="94"/>
      <c r="AN35" s="95"/>
      <c r="AO35" s="94"/>
      <c r="AP35" s="93"/>
      <c r="AQ35" s="107"/>
      <c r="AR35" s="2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</row>
    <row r="36" spans="1:91" s="6" customFormat="1" ht="18">
      <c r="A36" s="5"/>
      <c r="C36" s="87"/>
      <c r="E36" s="103"/>
      <c r="F36" s="48"/>
      <c r="G36" s="48"/>
      <c r="H36" s="48"/>
      <c r="I36" s="48"/>
      <c r="J36" s="48"/>
      <c r="K36" s="105"/>
      <c r="L36" s="105"/>
      <c r="M36" s="105"/>
      <c r="N36" s="110"/>
      <c r="O36" s="110"/>
      <c r="P36" s="110"/>
      <c r="Q36" s="110"/>
      <c r="R36" s="110"/>
      <c r="S36" s="110"/>
      <c r="T36" s="110"/>
      <c r="U36" s="109"/>
      <c r="V36" s="107"/>
      <c r="W36" s="107"/>
      <c r="X36" s="109"/>
      <c r="Y36" s="109"/>
      <c r="Z36" s="109"/>
      <c r="AA36" s="109"/>
      <c r="AB36" s="109"/>
      <c r="AC36" s="109"/>
      <c r="AD36" s="109"/>
      <c r="AE36" s="109"/>
      <c r="AF36" s="109"/>
      <c r="AG36" s="91"/>
      <c r="AH36" s="108"/>
      <c r="AI36" s="99"/>
      <c r="AJ36" s="98"/>
      <c r="AK36" s="97"/>
      <c r="AL36" s="96"/>
      <c r="AM36" s="94"/>
      <c r="AN36" s="95"/>
      <c r="AO36" s="94"/>
      <c r="AP36" s="93"/>
      <c r="AQ36" s="107"/>
      <c r="AR36" s="2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</row>
    <row r="37" spans="1:91" s="6" customFormat="1" ht="18">
      <c r="A37" s="5"/>
      <c r="C37" s="87"/>
      <c r="E37" s="103"/>
      <c r="F37" s="48"/>
      <c r="G37" s="48"/>
      <c r="H37" s="48"/>
      <c r="I37" s="48"/>
      <c r="J37" s="48"/>
      <c r="K37" s="105"/>
      <c r="L37" s="105"/>
      <c r="M37" s="105"/>
      <c r="N37" s="110"/>
      <c r="O37" s="110"/>
      <c r="P37" s="110"/>
      <c r="Q37" s="110"/>
      <c r="R37" s="110"/>
      <c r="S37" s="110"/>
      <c r="T37" s="110"/>
      <c r="U37" s="109"/>
      <c r="V37" s="107"/>
      <c r="W37" s="107"/>
      <c r="X37" s="109"/>
      <c r="Y37" s="109"/>
      <c r="Z37" s="109"/>
      <c r="AA37" s="109"/>
      <c r="AB37" s="109"/>
      <c r="AC37" s="109"/>
      <c r="AD37" s="109"/>
      <c r="AE37" s="109"/>
      <c r="AF37" s="109"/>
      <c r="AG37" s="91"/>
      <c r="AH37" s="108"/>
      <c r="AI37" s="99"/>
      <c r="AJ37" s="98"/>
      <c r="AK37" s="97"/>
      <c r="AL37" s="96"/>
      <c r="AM37" s="94"/>
      <c r="AN37" s="95"/>
      <c r="AO37" s="94"/>
      <c r="AP37" s="93"/>
      <c r="AQ37" s="107"/>
      <c r="AR37" s="2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</row>
    <row r="38" spans="1:91" s="6" customFormat="1" ht="18">
      <c r="A38" s="5"/>
      <c r="C38" s="87"/>
      <c r="E38" s="103"/>
      <c r="F38" s="48"/>
      <c r="G38" s="48"/>
      <c r="H38" s="48"/>
      <c r="I38" s="48"/>
      <c r="J38" s="48"/>
      <c r="K38" s="105"/>
      <c r="L38" s="105"/>
      <c r="M38" s="105"/>
      <c r="N38" s="110"/>
      <c r="O38" s="110"/>
      <c r="P38" s="110"/>
      <c r="Q38" s="110"/>
      <c r="R38" s="110"/>
      <c r="S38" s="110"/>
      <c r="T38" s="110"/>
      <c r="U38" s="109"/>
      <c r="V38" s="107"/>
      <c r="W38" s="107"/>
      <c r="X38" s="109"/>
      <c r="Y38" s="109"/>
      <c r="Z38" s="109"/>
      <c r="AA38" s="109"/>
      <c r="AB38" s="109"/>
      <c r="AC38" s="109"/>
      <c r="AD38" s="109"/>
      <c r="AE38" s="109"/>
      <c r="AF38" s="109"/>
      <c r="AG38" s="91"/>
      <c r="AH38" s="108"/>
      <c r="AI38" s="99"/>
      <c r="AJ38" s="98"/>
      <c r="AK38" s="97"/>
      <c r="AL38" s="96"/>
      <c r="AM38" s="94"/>
      <c r="AN38" s="95"/>
      <c r="AO38" s="94"/>
      <c r="AP38" s="93"/>
      <c r="AQ38" s="107"/>
      <c r="AR38" s="2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</row>
    <row r="39" spans="1:91" s="6" customFormat="1" ht="18">
      <c r="A39" s="5"/>
      <c r="C39" s="87"/>
      <c r="E39" s="103"/>
      <c r="F39" s="48"/>
      <c r="G39" s="48"/>
      <c r="H39" s="48"/>
      <c r="I39" s="48"/>
      <c r="J39" s="48"/>
      <c r="K39" s="105"/>
      <c r="L39" s="105"/>
      <c r="M39" s="105"/>
      <c r="N39" s="110"/>
      <c r="O39" s="110"/>
      <c r="P39" s="110"/>
      <c r="Q39" s="110"/>
      <c r="R39" s="110"/>
      <c r="S39" s="110"/>
      <c r="T39" s="110"/>
      <c r="U39" s="109"/>
      <c r="V39" s="107"/>
      <c r="W39" s="107"/>
      <c r="X39" s="109"/>
      <c r="Y39" s="109"/>
      <c r="Z39" s="109"/>
      <c r="AA39" s="109"/>
      <c r="AB39" s="109"/>
      <c r="AC39" s="109"/>
      <c r="AD39" s="109"/>
      <c r="AE39" s="109"/>
      <c r="AF39" s="109"/>
      <c r="AG39" s="91"/>
      <c r="AH39" s="108"/>
      <c r="AI39" s="99"/>
      <c r="AJ39" s="98"/>
      <c r="AK39" s="97"/>
      <c r="AL39" s="96"/>
      <c r="AM39" s="94"/>
      <c r="AN39" s="95"/>
      <c r="AO39" s="94"/>
      <c r="AP39" s="93"/>
      <c r="AQ39" s="107"/>
      <c r="AR39" s="2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</row>
    <row r="40" spans="1:91" s="6" customFormat="1" ht="18">
      <c r="A40" s="105"/>
      <c r="B40" s="105"/>
      <c r="C40" s="87"/>
      <c r="D40" s="105"/>
      <c r="E40" s="103"/>
      <c r="F40" s="105"/>
      <c r="G40" s="105"/>
      <c r="H40" s="105"/>
      <c r="I40" s="105"/>
      <c r="J40" s="105"/>
      <c r="K40" s="105"/>
      <c r="L40" s="105"/>
      <c r="M40" s="105"/>
      <c r="N40" s="110"/>
      <c r="O40" s="110"/>
      <c r="P40" s="110"/>
      <c r="Q40" s="110"/>
      <c r="R40" s="110"/>
      <c r="S40" s="110"/>
      <c r="T40" s="110"/>
      <c r="U40" s="109"/>
      <c r="V40" s="107"/>
      <c r="W40" s="107"/>
      <c r="X40" s="109"/>
      <c r="Y40" s="109"/>
      <c r="Z40" s="109"/>
      <c r="AA40" s="109"/>
      <c r="AB40" s="109"/>
      <c r="AC40" s="109"/>
      <c r="AD40" s="109"/>
      <c r="AE40" s="109"/>
      <c r="AF40" s="109"/>
      <c r="AG40" s="91"/>
      <c r="AH40" s="108"/>
      <c r="AI40" s="99"/>
      <c r="AJ40" s="98"/>
      <c r="AK40" s="97"/>
      <c r="AL40" s="96"/>
      <c r="AM40" s="94"/>
      <c r="AN40" s="95"/>
      <c r="AO40" s="94"/>
      <c r="AP40" s="93"/>
      <c r="AQ40" s="107"/>
      <c r="AR40" s="2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</row>
    <row r="41" spans="1:91" s="6" customFormat="1" ht="18">
      <c r="A41" s="105"/>
      <c r="B41" s="105"/>
      <c r="C41" s="87"/>
      <c r="D41" s="105"/>
      <c r="E41" s="103"/>
      <c r="F41" s="105"/>
      <c r="G41" s="105"/>
      <c r="H41" s="105"/>
      <c r="I41" s="105"/>
      <c r="J41" s="105"/>
      <c r="K41" s="105"/>
      <c r="L41" s="105"/>
      <c r="M41" s="105"/>
      <c r="N41" s="110"/>
      <c r="O41" s="110"/>
      <c r="P41" s="110"/>
      <c r="Q41" s="110"/>
      <c r="R41" s="110"/>
      <c r="S41" s="110"/>
      <c r="T41" s="110"/>
      <c r="U41" s="109"/>
      <c r="V41" s="107"/>
      <c r="W41" s="107"/>
      <c r="X41" s="109"/>
      <c r="Y41" s="109"/>
      <c r="Z41" s="109"/>
      <c r="AA41" s="109"/>
      <c r="AB41" s="109"/>
      <c r="AC41" s="109"/>
      <c r="AD41" s="109"/>
      <c r="AE41" s="109"/>
      <c r="AF41" s="109"/>
      <c r="AG41" s="91"/>
      <c r="AH41" s="108"/>
      <c r="AI41" s="99"/>
      <c r="AJ41" s="98"/>
      <c r="AK41" s="97"/>
      <c r="AL41" s="96"/>
      <c r="AM41" s="94"/>
      <c r="AN41" s="95"/>
      <c r="AO41" s="94"/>
      <c r="AP41" s="93"/>
      <c r="AQ41" s="107"/>
      <c r="AR41" s="2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</row>
    <row r="42" spans="1:91" s="6" customFormat="1" ht="18">
      <c r="A42" s="105"/>
      <c r="B42" s="105"/>
      <c r="C42" s="87"/>
      <c r="D42" s="105"/>
      <c r="E42" s="103"/>
      <c r="F42" s="105"/>
      <c r="G42" s="105"/>
      <c r="H42" s="105"/>
      <c r="I42" s="105"/>
      <c r="J42" s="105"/>
      <c r="K42" s="105"/>
      <c r="L42" s="105"/>
      <c r="M42" s="105"/>
      <c r="N42" s="110"/>
      <c r="O42" s="110"/>
      <c r="P42" s="110"/>
      <c r="Q42" s="110"/>
      <c r="R42" s="110"/>
      <c r="S42" s="110"/>
      <c r="T42" s="110"/>
      <c r="U42" s="109"/>
      <c r="V42" s="107"/>
      <c r="W42" s="107"/>
      <c r="X42" s="109"/>
      <c r="Y42" s="109"/>
      <c r="Z42" s="109"/>
      <c r="AA42" s="109"/>
      <c r="AB42" s="109"/>
      <c r="AC42" s="109"/>
      <c r="AD42" s="109"/>
      <c r="AE42" s="109"/>
      <c r="AF42" s="109"/>
      <c r="AG42" s="91"/>
      <c r="AH42" s="108"/>
      <c r="AI42" s="99"/>
      <c r="AJ42" s="98"/>
      <c r="AK42" s="97"/>
      <c r="AL42" s="96"/>
      <c r="AM42" s="94"/>
      <c r="AN42" s="95"/>
      <c r="AO42" s="94"/>
      <c r="AP42" s="93"/>
      <c r="AQ42" s="107"/>
      <c r="AR42" s="2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</row>
    <row r="43" spans="1:91" s="3" customFormat="1" ht="18">
      <c r="A43" s="105"/>
      <c r="B43" s="105"/>
      <c r="C43" s="87"/>
      <c r="D43" s="105"/>
      <c r="E43" s="103"/>
      <c r="F43" s="105"/>
      <c r="G43" s="105"/>
      <c r="H43" s="105"/>
      <c r="I43" s="105"/>
      <c r="J43" s="105"/>
      <c r="K43" s="105"/>
      <c r="L43" s="105"/>
      <c r="M43" s="105"/>
      <c r="N43" s="89"/>
      <c r="O43" s="89"/>
      <c r="P43" s="89"/>
      <c r="Q43" s="89"/>
      <c r="R43" s="89"/>
      <c r="S43" s="89"/>
      <c r="T43" s="89"/>
      <c r="U43" s="83"/>
      <c r="V43" s="1"/>
      <c r="W43" s="1"/>
      <c r="X43" s="83"/>
      <c r="Y43" s="83"/>
      <c r="Z43" s="83"/>
      <c r="AA43" s="83"/>
      <c r="AB43" s="83"/>
      <c r="AC43" s="83"/>
      <c r="AD43" s="83"/>
      <c r="AE43" s="83"/>
      <c r="AF43" s="83"/>
      <c r="AG43" s="91"/>
      <c r="AH43" s="100"/>
      <c r="AI43" s="99"/>
      <c r="AJ43" s="98"/>
      <c r="AK43" s="97"/>
      <c r="AL43" s="96"/>
      <c r="AM43" s="94"/>
      <c r="AN43" s="95"/>
      <c r="AO43" s="94"/>
      <c r="AP43" s="93"/>
      <c r="AQ43" s="1"/>
      <c r="AR43" s="90"/>
    </row>
    <row r="44" spans="1:91" s="83" customFormat="1" ht="18">
      <c r="A44" s="105"/>
      <c r="B44" s="105"/>
      <c r="C44" s="87"/>
      <c r="D44" s="105"/>
      <c r="E44" s="103"/>
      <c r="F44" s="105"/>
      <c r="G44" s="105"/>
      <c r="H44" s="105"/>
      <c r="I44" s="105"/>
      <c r="J44" s="105"/>
      <c r="K44" s="105"/>
      <c r="L44" s="105"/>
      <c r="M44" s="105"/>
      <c r="N44" s="89"/>
      <c r="O44" s="89"/>
      <c r="P44" s="89"/>
      <c r="Q44" s="89"/>
      <c r="R44" s="89"/>
      <c r="S44" s="89"/>
      <c r="T44" s="89"/>
      <c r="V44" s="1"/>
      <c r="W44" s="1"/>
      <c r="AG44" s="91"/>
      <c r="AH44" s="100"/>
      <c r="AI44" s="99"/>
      <c r="AJ44" s="98"/>
      <c r="AK44" s="97"/>
      <c r="AL44" s="96"/>
      <c r="AM44" s="94"/>
      <c r="AN44" s="95"/>
      <c r="AO44" s="94"/>
      <c r="AP44" s="93"/>
      <c r="AQ44" s="1"/>
      <c r="AR44" s="90"/>
    </row>
    <row r="45" spans="1:91" s="83" customFormat="1" ht="18">
      <c r="A45" s="105"/>
      <c r="B45" s="105"/>
      <c r="C45" s="87"/>
      <c r="D45" s="105"/>
      <c r="E45" s="103"/>
      <c r="F45" s="105"/>
      <c r="G45" s="105"/>
      <c r="H45" s="105"/>
      <c r="I45" s="105"/>
      <c r="J45" s="105"/>
      <c r="K45" s="105"/>
      <c r="L45" s="105"/>
      <c r="M45" s="105"/>
      <c r="N45" s="89"/>
      <c r="O45" s="89"/>
      <c r="P45" s="89"/>
      <c r="Q45" s="89"/>
      <c r="R45" s="89"/>
      <c r="S45" s="89"/>
      <c r="T45" s="89"/>
      <c r="V45" s="1"/>
      <c r="W45" s="1"/>
      <c r="AG45" s="91"/>
      <c r="AH45" s="100"/>
      <c r="AI45" s="99"/>
      <c r="AJ45" s="98"/>
      <c r="AK45" s="97"/>
      <c r="AL45" s="96"/>
      <c r="AM45" s="94"/>
      <c r="AN45" s="95"/>
      <c r="AO45" s="94"/>
      <c r="AP45" s="93"/>
      <c r="AQ45" s="1"/>
      <c r="AR45" s="90"/>
    </row>
    <row r="46" spans="1:91" s="83" customFormat="1" ht="18">
      <c r="A46" s="105"/>
      <c r="B46" s="105"/>
      <c r="C46" s="87"/>
      <c r="D46" s="105"/>
      <c r="E46" s="103"/>
      <c r="F46" s="105"/>
      <c r="G46" s="105"/>
      <c r="H46" s="105"/>
      <c r="I46" s="105"/>
      <c r="J46" s="105"/>
      <c r="K46" s="105"/>
      <c r="L46" s="105"/>
      <c r="M46" s="105"/>
      <c r="N46" s="89"/>
      <c r="O46" s="89"/>
      <c r="P46" s="89"/>
      <c r="Q46" s="89"/>
      <c r="R46" s="89"/>
      <c r="S46" s="89"/>
      <c r="T46" s="89"/>
      <c r="V46" s="1"/>
      <c r="W46" s="1"/>
      <c r="AG46" s="91"/>
      <c r="AH46" s="100"/>
      <c r="AI46" s="99"/>
      <c r="AJ46" s="98"/>
      <c r="AK46" s="97"/>
      <c r="AL46" s="96"/>
      <c r="AM46" s="94"/>
      <c r="AN46" s="95"/>
      <c r="AO46" s="94"/>
      <c r="AP46" s="93"/>
      <c r="AQ46" s="1"/>
      <c r="AR46" s="90"/>
    </row>
    <row r="47" spans="1:91" s="83" customFormat="1" ht="18">
      <c r="A47" s="105"/>
      <c r="B47" s="105"/>
      <c r="C47" s="87"/>
      <c r="D47" s="105"/>
      <c r="E47" s="103"/>
      <c r="F47" s="105"/>
      <c r="G47" s="105"/>
      <c r="H47" s="105"/>
      <c r="I47" s="105"/>
      <c r="J47" s="105"/>
      <c r="K47" s="105"/>
      <c r="L47" s="105"/>
      <c r="M47" s="105"/>
      <c r="N47" s="89"/>
      <c r="O47" s="89"/>
      <c r="P47" s="89"/>
      <c r="Q47" s="89"/>
      <c r="R47" s="89"/>
      <c r="S47" s="89"/>
      <c r="T47" s="89"/>
      <c r="V47" s="1"/>
      <c r="W47" s="1"/>
      <c r="AG47" s="91"/>
      <c r="AH47" s="100"/>
      <c r="AI47" s="99"/>
      <c r="AJ47" s="98"/>
      <c r="AK47" s="97"/>
      <c r="AL47" s="96"/>
      <c r="AM47" s="94"/>
      <c r="AN47" s="95"/>
      <c r="AO47" s="94"/>
      <c r="AP47" s="93"/>
      <c r="AQ47" s="1"/>
      <c r="AR47" s="90"/>
    </row>
    <row r="48" spans="1:91" s="83" customFormat="1" ht="18">
      <c r="A48" s="105"/>
      <c r="B48" s="105"/>
      <c r="C48" s="87"/>
      <c r="D48" s="105"/>
      <c r="E48" s="103"/>
      <c r="F48" s="105"/>
      <c r="G48" s="105"/>
      <c r="H48" s="105"/>
      <c r="I48" s="105"/>
      <c r="J48" s="105"/>
      <c r="K48" s="105"/>
      <c r="L48" s="105"/>
      <c r="M48" s="105"/>
      <c r="N48" s="89"/>
      <c r="O48" s="89"/>
      <c r="P48" s="89"/>
      <c r="Q48" s="89"/>
      <c r="R48" s="89"/>
      <c r="S48" s="89"/>
      <c r="T48" s="89"/>
      <c r="V48" s="1"/>
      <c r="W48" s="1"/>
      <c r="AG48" s="91"/>
      <c r="AH48" s="100"/>
      <c r="AI48" s="99"/>
      <c r="AJ48" s="98"/>
      <c r="AK48" s="97"/>
      <c r="AL48" s="96"/>
      <c r="AM48" s="94"/>
      <c r="AN48" s="95"/>
      <c r="AO48" s="94"/>
      <c r="AP48" s="93"/>
      <c r="AQ48" s="1"/>
      <c r="AR48" s="90"/>
    </row>
    <row r="49" spans="1:44" s="83" customFormat="1" ht="18">
      <c r="A49" s="105"/>
      <c r="B49" s="105"/>
      <c r="C49" s="87"/>
      <c r="D49" s="105"/>
      <c r="E49" s="103"/>
      <c r="F49" s="105"/>
      <c r="G49" s="105"/>
      <c r="H49" s="105"/>
      <c r="I49" s="105"/>
      <c r="J49" s="105"/>
      <c r="K49" s="105"/>
      <c r="L49" s="105"/>
      <c r="M49" s="105"/>
      <c r="N49" s="89"/>
      <c r="O49" s="89"/>
      <c r="P49" s="89"/>
      <c r="Q49" s="89"/>
      <c r="R49" s="89"/>
      <c r="S49" s="89"/>
      <c r="T49" s="89"/>
      <c r="V49" s="1"/>
      <c r="W49" s="1"/>
      <c r="AG49" s="91"/>
      <c r="AH49" s="100"/>
      <c r="AI49" s="99"/>
      <c r="AJ49" s="98"/>
      <c r="AK49" s="97"/>
      <c r="AL49" s="96"/>
      <c r="AM49" s="94"/>
      <c r="AN49" s="95"/>
      <c r="AO49" s="94"/>
      <c r="AP49" s="93"/>
      <c r="AQ49" s="1"/>
      <c r="AR49" s="90"/>
    </row>
    <row r="50" spans="1:44" s="83" customFormat="1" ht="18">
      <c r="A50" s="105"/>
      <c r="B50" s="105"/>
      <c r="C50" s="87"/>
      <c r="D50" s="105"/>
      <c r="E50" s="103"/>
      <c r="F50" s="105"/>
      <c r="G50" s="105"/>
      <c r="H50" s="105"/>
      <c r="I50" s="105"/>
      <c r="J50" s="105"/>
      <c r="K50" s="105"/>
      <c r="L50" s="105"/>
      <c r="M50" s="105"/>
      <c r="N50" s="89"/>
      <c r="O50" s="89"/>
      <c r="P50" s="89"/>
      <c r="Q50" s="89"/>
      <c r="R50" s="89"/>
      <c r="S50" s="89"/>
      <c r="T50" s="89"/>
      <c r="V50" s="1"/>
      <c r="W50" s="1"/>
      <c r="AG50" s="91"/>
      <c r="AH50" s="100"/>
      <c r="AI50" s="99"/>
      <c r="AJ50" s="98"/>
      <c r="AK50" s="97"/>
      <c r="AL50" s="96"/>
      <c r="AM50" s="94"/>
      <c r="AN50" s="95"/>
      <c r="AO50" s="94"/>
      <c r="AP50" s="93"/>
      <c r="AQ50" s="1"/>
      <c r="AR50" s="90"/>
    </row>
    <row r="51" spans="1:44" s="83" customFormat="1" ht="18">
      <c r="A51" s="105"/>
      <c r="B51" s="105"/>
      <c r="C51" s="87"/>
      <c r="D51" s="105"/>
      <c r="E51" s="103"/>
      <c r="F51" s="105"/>
      <c r="G51" s="105"/>
      <c r="H51" s="105"/>
      <c r="I51" s="105"/>
      <c r="J51" s="105"/>
      <c r="K51" s="105"/>
      <c r="L51" s="105"/>
      <c r="M51" s="105"/>
      <c r="N51" s="89"/>
      <c r="O51" s="89"/>
      <c r="P51" s="89"/>
      <c r="Q51" s="89"/>
      <c r="R51" s="89"/>
      <c r="S51" s="89"/>
      <c r="T51" s="89"/>
      <c r="V51" s="1"/>
      <c r="W51" s="1"/>
      <c r="AG51" s="91"/>
      <c r="AH51" s="100"/>
      <c r="AI51" s="99"/>
      <c r="AJ51" s="98"/>
      <c r="AK51" s="97"/>
      <c r="AL51" s="96"/>
      <c r="AM51" s="94"/>
      <c r="AN51" s="95"/>
      <c r="AO51" s="94"/>
      <c r="AP51" s="93"/>
      <c r="AQ51" s="1"/>
      <c r="AR51" s="90"/>
    </row>
    <row r="52" spans="1:44" s="83" customFormat="1" ht="18">
      <c r="A52" s="105"/>
      <c r="B52" s="105"/>
      <c r="C52" s="87"/>
      <c r="D52" s="105"/>
      <c r="E52" s="103"/>
      <c r="F52" s="105"/>
      <c r="G52" s="105"/>
      <c r="H52" s="105"/>
      <c r="I52" s="105"/>
      <c r="J52" s="105"/>
      <c r="K52" s="105"/>
      <c r="L52" s="105"/>
      <c r="M52" s="105"/>
      <c r="N52" s="89"/>
      <c r="O52" s="89"/>
      <c r="P52" s="89"/>
      <c r="Q52" s="89"/>
      <c r="R52" s="89"/>
      <c r="S52" s="89"/>
      <c r="T52" s="89"/>
      <c r="V52" s="1"/>
      <c r="W52" s="1"/>
      <c r="AG52" s="91"/>
      <c r="AH52" s="100"/>
      <c r="AI52" s="99"/>
      <c r="AJ52" s="98"/>
      <c r="AK52" s="97"/>
      <c r="AL52" s="96"/>
      <c r="AM52" s="94"/>
      <c r="AN52" s="95"/>
      <c r="AO52" s="94"/>
      <c r="AP52" s="93"/>
      <c r="AQ52" s="1"/>
      <c r="AR52" s="90"/>
    </row>
    <row r="53" spans="1:44" s="83" customFormat="1" ht="18">
      <c r="A53" s="105"/>
      <c r="B53" s="105"/>
      <c r="C53" s="87"/>
      <c r="D53" s="105"/>
      <c r="E53" s="103"/>
      <c r="F53" s="105"/>
      <c r="G53" s="105"/>
      <c r="H53" s="105"/>
      <c r="I53" s="105"/>
      <c r="J53" s="105"/>
      <c r="K53" s="94"/>
      <c r="L53" s="95"/>
      <c r="M53" s="94"/>
      <c r="N53" s="89"/>
      <c r="O53" s="89"/>
      <c r="P53" s="89"/>
      <c r="Q53" s="89"/>
      <c r="R53" s="89"/>
      <c r="S53" s="89"/>
      <c r="T53" s="89"/>
      <c r="V53" s="1"/>
      <c r="W53" s="1"/>
      <c r="AG53" s="91"/>
      <c r="AH53" s="100"/>
      <c r="AI53" s="99"/>
      <c r="AJ53" s="98"/>
      <c r="AK53" s="97"/>
      <c r="AL53" s="96"/>
      <c r="AM53" s="94"/>
      <c r="AN53" s="95"/>
      <c r="AO53" s="94"/>
      <c r="AP53" s="93"/>
      <c r="AQ53" s="1"/>
      <c r="AR53" s="90"/>
    </row>
    <row r="54" spans="1:44" s="83" customFormat="1">
      <c r="A54" s="90"/>
      <c r="B54" s="90"/>
      <c r="C54" s="87"/>
      <c r="D54" s="92"/>
      <c r="E54" s="103"/>
      <c r="F54" s="90"/>
      <c r="G54" s="91"/>
      <c r="H54" s="101"/>
      <c r="I54" s="99"/>
      <c r="J54" s="98"/>
      <c r="K54" s="94"/>
      <c r="L54" s="95"/>
      <c r="M54" s="94"/>
      <c r="N54" s="89"/>
      <c r="O54" s="89"/>
      <c r="P54" s="89"/>
      <c r="Q54" s="89"/>
      <c r="R54" s="89"/>
      <c r="S54" s="89"/>
      <c r="T54" s="89"/>
      <c r="V54" s="1"/>
      <c r="W54" s="1"/>
      <c r="AG54" s="91"/>
      <c r="AH54" s="100"/>
      <c r="AI54" s="99"/>
      <c r="AJ54" s="98"/>
      <c r="AK54" s="97"/>
      <c r="AL54" s="96"/>
      <c r="AM54" s="94"/>
      <c r="AN54" s="95"/>
      <c r="AO54" s="94"/>
      <c r="AP54" s="93"/>
      <c r="AQ54" s="1"/>
      <c r="AR54" s="90"/>
    </row>
    <row r="55" spans="1:44" s="83" customFormat="1">
      <c r="A55" s="90"/>
      <c r="B55" s="90"/>
      <c r="C55" s="87"/>
      <c r="D55" s="92"/>
      <c r="E55" s="103"/>
      <c r="F55" s="90"/>
      <c r="G55" s="91"/>
      <c r="H55" s="101"/>
      <c r="I55" s="99"/>
      <c r="J55" s="98"/>
      <c r="K55" s="94"/>
      <c r="L55" s="95"/>
      <c r="M55" s="94"/>
      <c r="N55" s="89"/>
      <c r="O55" s="89"/>
      <c r="P55" s="89"/>
      <c r="Q55" s="89"/>
      <c r="R55" s="89"/>
      <c r="S55" s="89"/>
      <c r="T55" s="89"/>
      <c r="V55" s="1"/>
      <c r="W55" s="1"/>
      <c r="AG55" s="91"/>
      <c r="AH55" s="100"/>
      <c r="AI55" s="99"/>
      <c r="AJ55" s="98"/>
      <c r="AK55" s="97"/>
      <c r="AL55" s="96"/>
      <c r="AM55" s="94"/>
      <c r="AN55" s="95"/>
      <c r="AO55" s="94"/>
      <c r="AP55" s="93"/>
      <c r="AQ55" s="1"/>
      <c r="AR55" s="90"/>
    </row>
    <row r="56" spans="1:44" s="83" customFormat="1">
      <c r="A56" s="90"/>
      <c r="B56" s="90"/>
      <c r="C56" s="87"/>
      <c r="D56" s="92"/>
      <c r="E56" s="103"/>
      <c r="F56" s="90"/>
      <c r="G56" s="91"/>
      <c r="H56" s="101"/>
      <c r="I56" s="99"/>
      <c r="J56" s="98"/>
      <c r="K56" s="94"/>
      <c r="L56" s="95"/>
      <c r="M56" s="94"/>
      <c r="N56" s="89"/>
      <c r="O56" s="89"/>
      <c r="P56" s="89"/>
      <c r="Q56" s="89"/>
      <c r="R56" s="89"/>
      <c r="S56" s="89"/>
      <c r="T56" s="89"/>
      <c r="V56" s="1"/>
      <c r="W56" s="1"/>
      <c r="AG56" s="91"/>
      <c r="AH56" s="100"/>
      <c r="AI56" s="99"/>
      <c r="AJ56" s="98"/>
      <c r="AK56" s="97"/>
      <c r="AL56" s="96"/>
      <c r="AM56" s="94"/>
      <c r="AN56" s="95"/>
      <c r="AO56" s="94"/>
      <c r="AP56" s="93"/>
      <c r="AQ56" s="1"/>
      <c r="AR56" s="90"/>
    </row>
    <row r="57" spans="1:44" s="83" customFormat="1">
      <c r="A57" s="90"/>
      <c r="B57" s="90"/>
      <c r="C57" s="87"/>
      <c r="D57" s="92"/>
      <c r="E57" s="103"/>
      <c r="F57" s="90"/>
      <c r="G57" s="91"/>
      <c r="H57" s="101"/>
      <c r="I57" s="99"/>
      <c r="J57" s="98"/>
      <c r="K57" s="94"/>
      <c r="L57" s="95"/>
      <c r="M57" s="94"/>
      <c r="N57" s="89"/>
      <c r="O57" s="89"/>
      <c r="P57" s="89"/>
      <c r="Q57" s="89"/>
      <c r="R57" s="89"/>
      <c r="S57" s="89"/>
      <c r="T57" s="89"/>
      <c r="V57" s="1"/>
      <c r="W57" s="1"/>
      <c r="AG57" s="91"/>
      <c r="AH57" s="100"/>
      <c r="AI57" s="99"/>
      <c r="AJ57" s="98"/>
      <c r="AK57" s="97"/>
      <c r="AL57" s="96"/>
      <c r="AM57" s="94"/>
      <c r="AN57" s="95"/>
      <c r="AO57" s="94"/>
      <c r="AP57" s="93"/>
      <c r="AQ57" s="1"/>
      <c r="AR57" s="90"/>
    </row>
    <row r="58" spans="1:44" s="83" customFormat="1">
      <c r="A58" s="90"/>
      <c r="B58" s="90"/>
      <c r="C58" s="87"/>
      <c r="D58" s="92"/>
      <c r="E58" s="103"/>
      <c r="F58" s="90"/>
      <c r="G58" s="91"/>
      <c r="H58" s="101"/>
      <c r="I58" s="99"/>
      <c r="J58" s="98"/>
      <c r="K58" s="94"/>
      <c r="L58" s="95"/>
      <c r="M58" s="94"/>
      <c r="N58" s="89"/>
      <c r="O58" s="89"/>
      <c r="P58" s="89"/>
      <c r="Q58" s="89"/>
      <c r="R58" s="89"/>
      <c r="S58" s="89"/>
      <c r="T58" s="89"/>
      <c r="V58" s="1"/>
      <c r="W58" s="1"/>
      <c r="AG58" s="91"/>
      <c r="AH58" s="100"/>
      <c r="AI58" s="99"/>
      <c r="AJ58" s="98"/>
      <c r="AK58" s="97"/>
      <c r="AL58" s="96"/>
      <c r="AM58" s="94"/>
      <c r="AN58" s="95"/>
      <c r="AO58" s="94"/>
      <c r="AP58" s="93"/>
      <c r="AQ58" s="1"/>
      <c r="AR58" s="90"/>
    </row>
    <row r="59" spans="1:44" s="83" customFormat="1">
      <c r="A59" s="90"/>
      <c r="B59" s="90"/>
      <c r="C59" s="87"/>
      <c r="D59" s="92"/>
      <c r="E59" s="103"/>
      <c r="F59" s="90"/>
      <c r="G59" s="91"/>
      <c r="H59" s="101"/>
      <c r="I59" s="99"/>
      <c r="J59" s="98"/>
      <c r="K59" s="94"/>
      <c r="L59" s="95"/>
      <c r="M59" s="94"/>
      <c r="N59" s="89"/>
      <c r="O59" s="89"/>
      <c r="P59" s="89"/>
      <c r="Q59" s="89"/>
      <c r="R59" s="89"/>
      <c r="S59" s="89"/>
      <c r="T59" s="89"/>
      <c r="V59" s="1"/>
      <c r="W59" s="1"/>
      <c r="AG59" s="91"/>
      <c r="AH59" s="100"/>
      <c r="AI59" s="99"/>
      <c r="AJ59" s="98"/>
      <c r="AK59" s="97"/>
      <c r="AL59" s="96"/>
      <c r="AM59" s="94"/>
      <c r="AN59" s="95"/>
      <c r="AO59" s="94"/>
      <c r="AP59" s="93"/>
      <c r="AQ59" s="1"/>
      <c r="AR59" s="90"/>
    </row>
    <row r="60" spans="1:44" s="83" customFormat="1">
      <c r="A60" s="90"/>
      <c r="B60" s="90"/>
      <c r="C60" s="87"/>
      <c r="D60" s="92"/>
      <c r="E60" s="103"/>
      <c r="F60" s="90"/>
      <c r="G60" s="91"/>
      <c r="H60" s="101"/>
      <c r="I60" s="99"/>
      <c r="J60" s="98"/>
      <c r="K60" s="94"/>
      <c r="L60" s="95"/>
      <c r="M60" s="94"/>
      <c r="N60" s="89"/>
      <c r="O60" s="89"/>
      <c r="P60" s="89"/>
      <c r="Q60" s="89"/>
      <c r="R60" s="89"/>
      <c r="S60" s="89"/>
      <c r="T60" s="89"/>
      <c r="V60" s="1"/>
      <c r="W60" s="1"/>
      <c r="AG60" s="91"/>
      <c r="AH60" s="100"/>
      <c r="AI60" s="99"/>
      <c r="AJ60" s="98"/>
      <c r="AK60" s="97"/>
      <c r="AL60" s="96"/>
      <c r="AM60" s="94"/>
      <c r="AN60" s="95"/>
      <c r="AO60" s="94"/>
      <c r="AP60" s="93"/>
      <c r="AQ60" s="1"/>
      <c r="AR60" s="90"/>
    </row>
    <row r="61" spans="1:44" s="83" customFormat="1">
      <c r="A61" s="90"/>
      <c r="B61" s="90"/>
      <c r="C61" s="87"/>
      <c r="D61" s="92"/>
      <c r="E61" s="103"/>
      <c r="F61" s="90"/>
      <c r="G61" s="91"/>
      <c r="H61" s="101"/>
      <c r="I61" s="99"/>
      <c r="J61" s="98"/>
      <c r="K61" s="94"/>
      <c r="L61" s="95"/>
      <c r="M61" s="94"/>
      <c r="N61" s="89"/>
      <c r="O61" s="89"/>
      <c r="P61" s="89"/>
      <c r="Q61" s="89"/>
      <c r="R61" s="89"/>
      <c r="S61" s="89"/>
      <c r="T61" s="89"/>
      <c r="V61" s="1"/>
      <c r="W61" s="1"/>
      <c r="AG61" s="91"/>
      <c r="AH61" s="100"/>
      <c r="AI61" s="99"/>
      <c r="AJ61" s="98"/>
      <c r="AK61" s="97"/>
      <c r="AL61" s="96"/>
      <c r="AM61" s="94"/>
      <c r="AN61" s="95"/>
      <c r="AO61" s="94"/>
      <c r="AP61" s="93"/>
      <c r="AQ61" s="1"/>
      <c r="AR61" s="90"/>
    </row>
    <row r="62" spans="1:44" s="83" customFormat="1">
      <c r="A62" s="90"/>
      <c r="B62" s="90"/>
      <c r="C62" s="87"/>
      <c r="D62" s="92"/>
      <c r="E62" s="103"/>
      <c r="F62" s="90"/>
      <c r="G62" s="91"/>
      <c r="H62" s="101"/>
      <c r="I62" s="99"/>
      <c r="J62" s="98"/>
      <c r="K62" s="94"/>
      <c r="L62" s="95"/>
      <c r="M62" s="94"/>
      <c r="N62" s="89"/>
      <c r="O62" s="89"/>
      <c r="P62" s="89"/>
      <c r="Q62" s="89"/>
      <c r="R62" s="89"/>
      <c r="S62" s="89"/>
      <c r="T62" s="89"/>
      <c r="V62" s="1"/>
      <c r="W62" s="1"/>
      <c r="AG62" s="91"/>
      <c r="AH62" s="100"/>
      <c r="AI62" s="99"/>
      <c r="AJ62" s="98"/>
      <c r="AK62" s="97"/>
      <c r="AL62" s="96"/>
      <c r="AM62" s="94"/>
      <c r="AN62" s="95"/>
      <c r="AO62" s="94"/>
      <c r="AP62" s="93"/>
      <c r="AQ62" s="1"/>
      <c r="AR62" s="90"/>
    </row>
    <row r="63" spans="1:44" s="83" customFormat="1">
      <c r="A63" s="90"/>
      <c r="B63" s="90"/>
      <c r="C63" s="87"/>
      <c r="D63" s="92"/>
      <c r="E63" s="103"/>
      <c r="F63" s="90"/>
      <c r="M63" s="90"/>
      <c r="N63" s="89"/>
      <c r="O63" s="89"/>
      <c r="P63" s="89"/>
      <c r="Q63" s="89"/>
      <c r="R63" s="89"/>
      <c r="S63" s="89"/>
      <c r="T63" s="89"/>
      <c r="V63" s="1"/>
      <c r="W63" s="1"/>
      <c r="AG63" s="91"/>
      <c r="AH63" s="100"/>
      <c r="AI63" s="99"/>
      <c r="AJ63" s="98"/>
      <c r="AK63" s="97"/>
      <c r="AL63" s="96"/>
      <c r="AM63" s="94"/>
      <c r="AN63" s="95"/>
      <c r="AO63" s="94"/>
      <c r="AP63" s="93"/>
      <c r="AQ63" s="1"/>
      <c r="AR63" s="90"/>
    </row>
    <row r="64" spans="1:44" s="83" customFormat="1" ht="21">
      <c r="A64" s="90"/>
      <c r="B64" s="90"/>
      <c r="C64" s="87"/>
      <c r="D64" s="92"/>
      <c r="E64" s="103"/>
      <c r="F64" s="90"/>
      <c r="G64" s="221"/>
      <c r="H64" s="221"/>
      <c r="I64" s="221"/>
      <c r="J64" s="221"/>
      <c r="K64" s="221"/>
      <c r="L64" s="221"/>
      <c r="M64" s="221"/>
      <c r="N64" s="89"/>
      <c r="O64" s="89"/>
      <c r="P64" s="89"/>
      <c r="Q64" s="89"/>
      <c r="R64" s="89"/>
      <c r="S64" s="89"/>
      <c r="T64" s="89"/>
      <c r="V64" s="1"/>
      <c r="W64" s="1"/>
      <c r="AG64" s="91"/>
      <c r="AH64" s="100"/>
      <c r="AI64" s="99"/>
      <c r="AJ64" s="98"/>
      <c r="AK64" s="97"/>
      <c r="AL64" s="96"/>
      <c r="AM64" s="94"/>
      <c r="AN64" s="95"/>
      <c r="AO64" s="94"/>
      <c r="AP64" s="93"/>
      <c r="AQ64" s="1"/>
      <c r="AR64" s="90"/>
    </row>
    <row r="65" spans="1:44" s="83" customFormat="1">
      <c r="A65" s="90"/>
      <c r="B65" s="90"/>
      <c r="C65" s="87"/>
      <c r="D65" s="92"/>
      <c r="E65" s="103"/>
      <c r="F65" s="90"/>
      <c r="G65" s="90"/>
      <c r="H65" s="90"/>
      <c r="I65" s="102"/>
      <c r="J65" s="101"/>
      <c r="K65" s="104"/>
      <c r="L65" s="102"/>
      <c r="M65" s="90"/>
      <c r="N65" s="89"/>
      <c r="O65" s="89"/>
      <c r="P65" s="89"/>
      <c r="Q65" s="89"/>
      <c r="R65" s="89"/>
      <c r="S65" s="89"/>
      <c r="T65" s="89"/>
      <c r="V65" s="1"/>
      <c r="W65" s="1"/>
      <c r="AG65" s="91"/>
      <c r="AH65" s="100"/>
      <c r="AI65" s="99"/>
      <c r="AJ65" s="98"/>
      <c r="AK65" s="97"/>
      <c r="AL65" s="96"/>
      <c r="AM65" s="94"/>
      <c r="AN65" s="95"/>
      <c r="AO65" s="94"/>
      <c r="AP65" s="93"/>
      <c r="AQ65" s="1"/>
      <c r="AR65" s="90"/>
    </row>
    <row r="66" spans="1:44" s="83" customFormat="1">
      <c r="A66" s="90"/>
      <c r="B66" s="90"/>
      <c r="C66" s="87"/>
      <c r="D66" s="92"/>
      <c r="E66" s="103"/>
      <c r="F66" s="90"/>
      <c r="G66" s="90"/>
      <c r="H66" s="90"/>
      <c r="I66" s="102"/>
      <c r="J66" s="101"/>
      <c r="K66" s="104"/>
      <c r="L66" s="102"/>
      <c r="M66" s="90"/>
      <c r="N66" s="89"/>
      <c r="O66" s="89"/>
      <c r="P66" s="89"/>
      <c r="Q66" s="89"/>
      <c r="R66" s="89"/>
      <c r="S66" s="89"/>
      <c r="T66" s="89"/>
      <c r="V66" s="1"/>
      <c r="W66" s="1"/>
      <c r="AG66" s="91"/>
      <c r="AH66" s="100"/>
      <c r="AI66" s="99"/>
      <c r="AJ66" s="98"/>
      <c r="AK66" s="97"/>
      <c r="AL66" s="96"/>
      <c r="AM66" s="94"/>
      <c r="AN66" s="95"/>
      <c r="AO66" s="94"/>
      <c r="AP66" s="93"/>
      <c r="AQ66" s="1"/>
      <c r="AR66" s="90"/>
    </row>
    <row r="67" spans="1:44" s="83" customFormat="1">
      <c r="A67" s="90"/>
      <c r="B67" s="90"/>
      <c r="C67" s="87"/>
      <c r="D67" s="92"/>
      <c r="E67" s="103"/>
      <c r="F67" s="90"/>
      <c r="G67" s="90"/>
      <c r="H67" s="90"/>
      <c r="I67" s="102"/>
      <c r="J67" s="101"/>
      <c r="K67" s="104"/>
      <c r="L67" s="102"/>
      <c r="M67" s="90"/>
      <c r="N67" s="89"/>
      <c r="O67" s="89"/>
      <c r="P67" s="89"/>
      <c r="Q67" s="89"/>
      <c r="R67" s="89"/>
      <c r="S67" s="89"/>
      <c r="T67" s="89"/>
      <c r="V67" s="1"/>
      <c r="W67" s="1"/>
      <c r="AG67" s="91"/>
      <c r="AH67" s="100"/>
      <c r="AI67" s="99"/>
      <c r="AJ67" s="98"/>
      <c r="AK67" s="97"/>
      <c r="AL67" s="96"/>
      <c r="AM67" s="94"/>
      <c r="AN67" s="95"/>
      <c r="AO67" s="94"/>
      <c r="AP67" s="93"/>
      <c r="AQ67" s="1"/>
      <c r="AR67" s="90"/>
    </row>
    <row r="68" spans="1:44" s="83" customFormat="1">
      <c r="A68" s="90"/>
      <c r="B68" s="90"/>
      <c r="C68" s="87"/>
      <c r="D68" s="92"/>
      <c r="E68" s="103"/>
      <c r="F68" s="90"/>
      <c r="G68" s="90"/>
      <c r="H68" s="90"/>
      <c r="I68" s="102"/>
      <c r="J68" s="101"/>
      <c r="K68" s="104"/>
      <c r="L68" s="102"/>
      <c r="M68" s="90"/>
      <c r="N68" s="89"/>
      <c r="O68" s="89"/>
      <c r="P68" s="89"/>
      <c r="Q68" s="89"/>
      <c r="R68" s="89"/>
      <c r="S68" s="89"/>
      <c r="T68" s="89"/>
      <c r="V68" s="1"/>
      <c r="W68" s="1"/>
      <c r="AG68" s="91"/>
      <c r="AH68" s="100"/>
      <c r="AI68" s="99"/>
      <c r="AJ68" s="98"/>
      <c r="AK68" s="97"/>
      <c r="AL68" s="96"/>
      <c r="AM68" s="94"/>
      <c r="AN68" s="95"/>
      <c r="AO68" s="94"/>
      <c r="AP68" s="93"/>
      <c r="AQ68" s="1"/>
      <c r="AR68" s="90"/>
    </row>
    <row r="69" spans="1:44" s="83" customFormat="1">
      <c r="A69" s="90"/>
      <c r="B69" s="90"/>
      <c r="C69" s="87"/>
      <c r="D69" s="92"/>
      <c r="E69" s="103"/>
      <c r="F69" s="90"/>
      <c r="G69" s="90"/>
      <c r="H69" s="90"/>
      <c r="I69" s="102"/>
      <c r="J69" s="101"/>
      <c r="K69" s="90"/>
      <c r="L69" s="90"/>
      <c r="M69" s="90"/>
      <c r="N69" s="89"/>
      <c r="O69" s="89"/>
      <c r="P69" s="89"/>
      <c r="Q69" s="89"/>
      <c r="R69" s="89"/>
      <c r="S69" s="89"/>
      <c r="T69" s="89"/>
      <c r="V69" s="1"/>
      <c r="W69" s="1"/>
      <c r="AG69" s="91"/>
      <c r="AH69" s="100"/>
      <c r="AI69" s="99"/>
      <c r="AJ69" s="98"/>
      <c r="AK69" s="97"/>
      <c r="AL69" s="96"/>
      <c r="AM69" s="94"/>
      <c r="AN69" s="95"/>
      <c r="AO69" s="94"/>
      <c r="AP69" s="93"/>
      <c r="AQ69" s="1"/>
      <c r="AR69" s="90"/>
    </row>
    <row r="70" spans="1:44" s="83" customFormat="1">
      <c r="A70" s="90"/>
      <c r="B70" s="90"/>
      <c r="C70" s="87"/>
      <c r="D70" s="92"/>
      <c r="E70" s="103"/>
      <c r="F70" s="90"/>
      <c r="G70" s="90"/>
      <c r="H70" s="90"/>
      <c r="I70" s="102"/>
      <c r="J70" s="101"/>
      <c r="K70" s="90"/>
      <c r="L70" s="90"/>
      <c r="M70" s="90"/>
      <c r="N70" s="89"/>
      <c r="O70" s="89"/>
      <c r="P70" s="89"/>
      <c r="Q70" s="89"/>
      <c r="R70" s="89"/>
      <c r="S70" s="89"/>
      <c r="T70" s="89"/>
      <c r="V70" s="1"/>
      <c r="W70" s="1"/>
      <c r="AG70" s="91"/>
      <c r="AH70" s="100"/>
      <c r="AI70" s="99"/>
      <c r="AJ70" s="98"/>
      <c r="AK70" s="97"/>
      <c r="AL70" s="96"/>
      <c r="AM70" s="94"/>
      <c r="AN70" s="95"/>
      <c r="AO70" s="94"/>
      <c r="AP70" s="93"/>
      <c r="AQ70" s="1"/>
      <c r="AR70" s="90"/>
    </row>
    <row r="71" spans="1:44" s="83" customFormat="1">
      <c r="A71" s="90"/>
      <c r="B71" s="90"/>
      <c r="C71" s="87"/>
      <c r="D71" s="92"/>
      <c r="E71" s="103"/>
      <c r="F71" s="90"/>
      <c r="G71" s="90"/>
      <c r="H71" s="90"/>
      <c r="I71" s="102"/>
      <c r="J71" s="101"/>
      <c r="K71" s="90"/>
      <c r="L71" s="90"/>
      <c r="M71" s="90"/>
      <c r="N71" s="89"/>
      <c r="O71" s="89"/>
      <c r="P71" s="89"/>
      <c r="Q71" s="89"/>
      <c r="R71" s="89"/>
      <c r="S71" s="89"/>
      <c r="T71" s="89"/>
      <c r="V71" s="1"/>
      <c r="W71" s="1"/>
      <c r="AG71" s="91"/>
      <c r="AH71" s="100"/>
      <c r="AI71" s="99"/>
      <c r="AJ71" s="98"/>
      <c r="AK71" s="97"/>
      <c r="AL71" s="96"/>
      <c r="AM71" s="94"/>
      <c r="AN71" s="95"/>
      <c r="AO71" s="94"/>
      <c r="AP71" s="93"/>
      <c r="AQ71" s="1"/>
      <c r="AR71" s="90"/>
    </row>
    <row r="72" spans="1:44" s="83" customFormat="1">
      <c r="A72" s="90"/>
      <c r="B72" s="90"/>
      <c r="C72" s="87"/>
      <c r="D72" s="92"/>
      <c r="E72" s="103"/>
      <c r="F72" s="90"/>
      <c r="G72" s="90"/>
      <c r="H72" s="90"/>
      <c r="I72" s="102"/>
      <c r="J72" s="101"/>
      <c r="K72" s="90"/>
      <c r="L72" s="90"/>
      <c r="M72" s="90"/>
      <c r="N72" s="89"/>
      <c r="O72" s="89"/>
      <c r="P72" s="89"/>
      <c r="Q72" s="89"/>
      <c r="R72" s="89"/>
      <c r="S72" s="89"/>
      <c r="T72" s="89"/>
      <c r="V72" s="1"/>
      <c r="W72" s="1"/>
      <c r="AG72" s="91"/>
      <c r="AH72" s="100"/>
      <c r="AI72" s="99"/>
      <c r="AJ72" s="98"/>
      <c r="AK72" s="97"/>
      <c r="AL72" s="96"/>
      <c r="AM72" s="94"/>
      <c r="AN72" s="95"/>
      <c r="AO72" s="94"/>
      <c r="AP72" s="93"/>
      <c r="AQ72" s="1"/>
      <c r="AR72" s="90"/>
    </row>
    <row r="73" spans="1:44" s="83" customFormat="1">
      <c r="A73" s="90"/>
      <c r="B73" s="90"/>
      <c r="C73" s="87"/>
      <c r="D73" s="92"/>
      <c r="E73" s="103"/>
      <c r="F73" s="90"/>
      <c r="G73" s="90"/>
      <c r="H73" s="90"/>
      <c r="I73" s="102"/>
      <c r="J73" s="101"/>
      <c r="K73" s="90"/>
      <c r="L73" s="90"/>
      <c r="M73" s="90"/>
      <c r="N73" s="89"/>
      <c r="O73" s="89"/>
      <c r="P73" s="89"/>
      <c r="Q73" s="89"/>
      <c r="R73" s="89"/>
      <c r="S73" s="89"/>
      <c r="T73" s="89"/>
      <c r="V73" s="1"/>
      <c r="W73" s="1"/>
      <c r="AG73" s="91"/>
      <c r="AH73" s="100"/>
      <c r="AI73" s="99"/>
      <c r="AJ73" s="98"/>
      <c r="AK73" s="97"/>
      <c r="AL73" s="96"/>
      <c r="AM73" s="94"/>
      <c r="AN73" s="95"/>
      <c r="AO73" s="94"/>
      <c r="AP73" s="93"/>
      <c r="AQ73" s="1"/>
      <c r="AR73" s="90"/>
    </row>
    <row r="74" spans="1:44" s="83" customFormat="1">
      <c r="A74" s="90"/>
      <c r="B74" s="90"/>
      <c r="C74" s="87"/>
      <c r="D74" s="92"/>
      <c r="E74" s="103"/>
      <c r="F74" s="90"/>
      <c r="G74" s="90"/>
      <c r="H74" s="90"/>
      <c r="I74" s="102"/>
      <c r="J74" s="101"/>
      <c r="K74" s="90"/>
      <c r="L74" s="90"/>
      <c r="M74" s="90"/>
      <c r="N74" s="89"/>
      <c r="O74" s="89"/>
      <c r="P74" s="89"/>
      <c r="Q74" s="89"/>
      <c r="R74" s="89"/>
      <c r="S74" s="89"/>
      <c r="T74" s="89"/>
      <c r="V74" s="1"/>
      <c r="W74" s="1"/>
      <c r="AG74" s="91"/>
      <c r="AH74" s="100"/>
      <c r="AI74" s="99"/>
      <c r="AJ74" s="98"/>
      <c r="AK74" s="97"/>
      <c r="AL74" s="96"/>
      <c r="AM74" s="94"/>
      <c r="AN74" s="95"/>
      <c r="AO74" s="94"/>
      <c r="AP74" s="93"/>
      <c r="AQ74" s="1"/>
      <c r="AR74" s="90"/>
    </row>
    <row r="75" spans="1:44" s="83" customFormat="1">
      <c r="A75" s="90"/>
      <c r="B75" s="90"/>
      <c r="C75" s="87"/>
      <c r="D75" s="92"/>
      <c r="E75" s="103"/>
      <c r="F75" s="90"/>
      <c r="G75" s="90"/>
      <c r="H75" s="90"/>
      <c r="I75" s="102"/>
      <c r="J75" s="101"/>
      <c r="K75" s="90"/>
      <c r="L75" s="90"/>
      <c r="M75" s="90"/>
      <c r="N75" s="89"/>
      <c r="O75" s="89"/>
      <c r="P75" s="89"/>
      <c r="Q75" s="89"/>
      <c r="R75" s="89"/>
      <c r="S75" s="89"/>
      <c r="T75" s="89"/>
      <c r="V75" s="1"/>
      <c r="W75" s="1"/>
      <c r="AG75" s="91"/>
      <c r="AH75" s="100"/>
      <c r="AI75" s="99"/>
      <c r="AJ75" s="98"/>
      <c r="AK75" s="97"/>
      <c r="AL75" s="96"/>
      <c r="AM75" s="94"/>
      <c r="AN75" s="95"/>
      <c r="AO75" s="94"/>
      <c r="AP75" s="93"/>
      <c r="AQ75" s="1"/>
      <c r="AR75" s="90"/>
    </row>
    <row r="76" spans="1:44" s="83" customFormat="1">
      <c r="A76" s="90"/>
      <c r="B76" s="90"/>
      <c r="C76" s="87"/>
      <c r="D76" s="92"/>
      <c r="E76" s="103"/>
      <c r="F76" s="90"/>
      <c r="G76" s="90"/>
      <c r="H76" s="90"/>
      <c r="I76" s="102"/>
      <c r="J76" s="101"/>
      <c r="K76" s="90"/>
      <c r="L76" s="90"/>
      <c r="M76" s="90"/>
      <c r="N76" s="89"/>
      <c r="O76" s="89"/>
      <c r="P76" s="89"/>
      <c r="Q76" s="89"/>
      <c r="R76" s="89"/>
      <c r="S76" s="89"/>
      <c r="T76" s="89"/>
      <c r="V76" s="1"/>
      <c r="W76" s="1"/>
      <c r="AG76" s="91"/>
      <c r="AH76" s="100"/>
      <c r="AI76" s="99"/>
      <c r="AJ76" s="98"/>
      <c r="AK76" s="97"/>
      <c r="AL76" s="96"/>
      <c r="AM76" s="94"/>
      <c r="AN76" s="95"/>
      <c r="AO76" s="94"/>
      <c r="AP76" s="93"/>
      <c r="AQ76" s="1"/>
      <c r="AR76" s="90"/>
    </row>
    <row r="77" spans="1:44" s="83" customFormat="1">
      <c r="A77" s="90"/>
      <c r="B77" s="90"/>
      <c r="C77" s="87"/>
      <c r="D77" s="92"/>
      <c r="E77" s="103"/>
      <c r="F77" s="90"/>
      <c r="G77" s="90"/>
      <c r="H77" s="90"/>
      <c r="I77" s="102"/>
      <c r="J77" s="101"/>
      <c r="K77" s="90"/>
      <c r="L77" s="90"/>
      <c r="M77" s="90"/>
      <c r="N77" s="89"/>
      <c r="O77" s="89"/>
      <c r="P77" s="89"/>
      <c r="Q77" s="89"/>
      <c r="R77" s="89"/>
      <c r="S77" s="89"/>
      <c r="T77" s="89"/>
      <c r="V77" s="1"/>
      <c r="W77" s="1"/>
      <c r="AG77" s="91"/>
      <c r="AH77" s="100"/>
      <c r="AI77" s="99"/>
      <c r="AJ77" s="98"/>
      <c r="AK77" s="97"/>
      <c r="AL77" s="96"/>
      <c r="AM77" s="94"/>
      <c r="AN77" s="95"/>
      <c r="AO77" s="94"/>
      <c r="AP77" s="93"/>
      <c r="AQ77" s="1"/>
      <c r="AR77" s="90"/>
    </row>
    <row r="78" spans="1:44" s="83" customFormat="1">
      <c r="A78" s="90"/>
      <c r="B78" s="90"/>
      <c r="C78" s="87"/>
      <c r="D78" s="92"/>
      <c r="E78" s="103"/>
      <c r="F78" s="90"/>
      <c r="G78" s="90"/>
      <c r="H78" s="90"/>
      <c r="I78" s="102"/>
      <c r="J78" s="101"/>
      <c r="K78" s="90"/>
      <c r="L78" s="90"/>
      <c r="M78" s="90"/>
      <c r="N78" s="89"/>
      <c r="O78" s="89"/>
      <c r="P78" s="89"/>
      <c r="Q78" s="89"/>
      <c r="R78" s="89"/>
      <c r="S78" s="89"/>
      <c r="T78" s="89"/>
      <c r="V78" s="1"/>
      <c r="W78" s="1"/>
      <c r="AG78" s="91"/>
      <c r="AH78" s="100"/>
      <c r="AI78" s="99"/>
      <c r="AJ78" s="98"/>
      <c r="AK78" s="97"/>
      <c r="AL78" s="96"/>
      <c r="AM78" s="94"/>
      <c r="AN78" s="95"/>
      <c r="AO78" s="94"/>
      <c r="AP78" s="93"/>
      <c r="AQ78" s="1"/>
      <c r="AR78" s="90"/>
    </row>
    <row r="79" spans="1:44" s="83" customFormat="1">
      <c r="A79" s="90"/>
      <c r="B79" s="90"/>
      <c r="C79" s="87"/>
      <c r="D79" s="92"/>
      <c r="E79" s="103"/>
      <c r="F79" s="90"/>
      <c r="G79" s="90"/>
      <c r="H79" s="90"/>
      <c r="I79" s="102"/>
      <c r="J79" s="101"/>
      <c r="K79" s="90"/>
      <c r="L79" s="90"/>
      <c r="M79" s="90"/>
      <c r="N79" s="89"/>
      <c r="O79" s="89"/>
      <c r="P79" s="89"/>
      <c r="Q79" s="89"/>
      <c r="R79" s="89"/>
      <c r="S79" s="89"/>
      <c r="T79" s="89"/>
      <c r="V79" s="1"/>
      <c r="W79" s="1"/>
      <c r="AG79" s="91"/>
      <c r="AH79" s="100"/>
      <c r="AI79" s="99"/>
      <c r="AJ79" s="98"/>
      <c r="AK79" s="97"/>
      <c r="AL79" s="96"/>
      <c r="AM79" s="94"/>
      <c r="AN79" s="95"/>
      <c r="AO79" s="94"/>
      <c r="AP79" s="93"/>
      <c r="AQ79" s="1"/>
      <c r="AR79" s="90"/>
    </row>
    <row r="80" spans="1:44" s="83" customFormat="1">
      <c r="A80" s="90"/>
      <c r="B80" s="90"/>
      <c r="C80" s="87"/>
      <c r="D80" s="92"/>
      <c r="E80" s="103"/>
      <c r="F80" s="90"/>
      <c r="G80" s="90"/>
      <c r="H80" s="90"/>
      <c r="I80" s="102"/>
      <c r="J80" s="101"/>
      <c r="K80" s="90"/>
      <c r="L80" s="90"/>
      <c r="M80" s="90"/>
      <c r="N80" s="89"/>
      <c r="O80" s="89"/>
      <c r="P80" s="89"/>
      <c r="Q80" s="89"/>
      <c r="R80" s="89"/>
      <c r="S80" s="89"/>
      <c r="T80" s="89"/>
      <c r="V80" s="1"/>
      <c r="W80" s="1"/>
      <c r="AG80" s="91"/>
      <c r="AH80" s="100"/>
      <c r="AI80" s="99"/>
      <c r="AJ80" s="98"/>
      <c r="AK80" s="97"/>
      <c r="AL80" s="96"/>
      <c r="AM80" s="94"/>
      <c r="AN80" s="95"/>
      <c r="AO80" s="94"/>
      <c r="AP80" s="93"/>
      <c r="AQ80" s="1"/>
      <c r="AR80" s="90"/>
    </row>
    <row r="81" spans="1:44" s="83" customFormat="1">
      <c r="A81" s="90"/>
      <c r="B81" s="90"/>
      <c r="C81" s="87"/>
      <c r="D81" s="92"/>
      <c r="E81" s="103"/>
      <c r="F81" s="90"/>
      <c r="G81" s="90"/>
      <c r="H81" s="90"/>
      <c r="I81" s="102"/>
      <c r="J81" s="101"/>
      <c r="K81" s="90"/>
      <c r="L81" s="90"/>
      <c r="M81" s="90"/>
      <c r="N81" s="89"/>
      <c r="O81" s="89"/>
      <c r="P81" s="89"/>
      <c r="Q81" s="89"/>
      <c r="R81" s="89"/>
      <c r="S81" s="89"/>
      <c r="T81" s="89"/>
      <c r="V81" s="1"/>
      <c r="W81" s="1"/>
      <c r="AG81" s="91"/>
      <c r="AH81" s="100"/>
      <c r="AI81" s="99"/>
      <c r="AJ81" s="98"/>
      <c r="AK81" s="97"/>
      <c r="AL81" s="96"/>
      <c r="AM81" s="94"/>
      <c r="AN81" s="95"/>
      <c r="AO81" s="94"/>
      <c r="AP81" s="93"/>
      <c r="AQ81" s="1"/>
      <c r="AR81" s="90"/>
    </row>
    <row r="82" spans="1:44" s="83" customFormat="1">
      <c r="A82" s="90"/>
      <c r="B82" s="90"/>
      <c r="C82" s="87"/>
      <c r="D82" s="92"/>
      <c r="E82" s="103"/>
      <c r="F82" s="90"/>
      <c r="G82" s="90"/>
      <c r="H82" s="90"/>
      <c r="I82" s="102"/>
      <c r="J82" s="101"/>
      <c r="K82" s="90"/>
      <c r="L82" s="90"/>
      <c r="M82" s="90"/>
      <c r="N82" s="89"/>
      <c r="O82" s="89"/>
      <c r="P82" s="89"/>
      <c r="Q82" s="89"/>
      <c r="R82" s="89"/>
      <c r="S82" s="89"/>
      <c r="T82" s="89"/>
      <c r="V82" s="1"/>
      <c r="W82" s="1"/>
      <c r="AG82" s="91"/>
      <c r="AH82" s="100"/>
      <c r="AI82" s="99"/>
      <c r="AJ82" s="98"/>
      <c r="AK82" s="97"/>
      <c r="AL82" s="96"/>
      <c r="AM82" s="94"/>
      <c r="AN82" s="95"/>
      <c r="AO82" s="94"/>
      <c r="AP82" s="93"/>
      <c r="AQ82" s="1"/>
      <c r="AR82" s="90"/>
    </row>
    <row r="83" spans="1:44" s="83" customFormat="1">
      <c r="A83" s="90"/>
      <c r="B83" s="90"/>
      <c r="C83" s="87"/>
      <c r="D83" s="92"/>
      <c r="E83" s="90"/>
      <c r="F83" s="90"/>
      <c r="G83" s="90"/>
      <c r="H83" s="90"/>
      <c r="I83" s="102"/>
      <c r="J83" s="101"/>
      <c r="K83" s="90"/>
      <c r="L83" s="90"/>
      <c r="M83" s="90"/>
      <c r="N83" s="89"/>
      <c r="O83" s="89"/>
      <c r="P83" s="89"/>
      <c r="Q83" s="89"/>
      <c r="R83" s="89"/>
      <c r="S83" s="89"/>
      <c r="T83" s="89"/>
      <c r="V83" s="1"/>
      <c r="W83" s="1"/>
      <c r="AG83" s="91"/>
      <c r="AH83" s="100"/>
      <c r="AI83" s="99"/>
      <c r="AJ83" s="98"/>
      <c r="AK83" s="97"/>
      <c r="AL83" s="96"/>
      <c r="AM83" s="94"/>
      <c r="AN83" s="95"/>
      <c r="AO83" s="94"/>
      <c r="AP83" s="93"/>
      <c r="AQ83" s="1"/>
      <c r="AR83" s="90"/>
    </row>
    <row r="84" spans="1:44" s="83" customFormat="1">
      <c r="A84" s="90"/>
      <c r="B84" s="90"/>
      <c r="C84" s="87"/>
      <c r="D84" s="92"/>
      <c r="E84" s="90"/>
      <c r="F84" s="90"/>
      <c r="G84" s="90"/>
      <c r="H84" s="90"/>
      <c r="I84" s="102"/>
      <c r="J84" s="101"/>
      <c r="K84" s="90"/>
      <c r="L84" s="90"/>
      <c r="M84" s="90"/>
      <c r="N84" s="89"/>
      <c r="O84" s="89"/>
      <c r="P84" s="89"/>
      <c r="Q84" s="89"/>
      <c r="R84" s="89"/>
      <c r="S84" s="89"/>
      <c r="T84" s="89"/>
      <c r="V84" s="1"/>
      <c r="W84" s="1"/>
      <c r="AG84" s="91"/>
      <c r="AH84" s="100"/>
      <c r="AI84" s="99"/>
      <c r="AJ84" s="98"/>
      <c r="AK84" s="97"/>
      <c r="AL84" s="96"/>
      <c r="AM84" s="94"/>
      <c r="AN84" s="95"/>
      <c r="AO84" s="94"/>
      <c r="AP84" s="93"/>
      <c r="AQ84" s="1"/>
      <c r="AR84" s="90"/>
    </row>
    <row r="85" spans="1:44" s="83" customFormat="1">
      <c r="A85" s="90"/>
      <c r="B85" s="90"/>
      <c r="C85" s="87"/>
      <c r="D85" s="92"/>
      <c r="E85" s="90"/>
      <c r="F85" s="90"/>
      <c r="G85" s="90"/>
      <c r="H85" s="90"/>
      <c r="I85" s="102"/>
      <c r="J85" s="101"/>
      <c r="K85" s="90"/>
      <c r="L85" s="90"/>
      <c r="M85" s="90"/>
      <c r="N85" s="89"/>
      <c r="O85" s="89"/>
      <c r="P85" s="89"/>
      <c r="Q85" s="89"/>
      <c r="R85" s="89"/>
      <c r="S85" s="89"/>
      <c r="T85" s="89"/>
      <c r="V85" s="1"/>
      <c r="W85" s="1"/>
      <c r="AG85" s="91"/>
      <c r="AH85" s="100"/>
      <c r="AI85" s="99"/>
      <c r="AJ85" s="98"/>
      <c r="AK85" s="97"/>
      <c r="AL85" s="96"/>
      <c r="AM85" s="94"/>
      <c r="AN85" s="95"/>
      <c r="AO85" s="94"/>
      <c r="AP85" s="93"/>
      <c r="AQ85" s="1"/>
      <c r="AR85" s="90"/>
    </row>
    <row r="86" spans="1:44" s="83" customFormat="1">
      <c r="A86" s="90"/>
      <c r="B86" s="90"/>
      <c r="C86" s="87"/>
      <c r="D86" s="92"/>
      <c r="E86" s="90"/>
      <c r="F86" s="90"/>
      <c r="G86" s="90"/>
      <c r="H86" s="90"/>
      <c r="I86" s="102"/>
      <c r="J86" s="101"/>
      <c r="K86" s="90"/>
      <c r="L86" s="90"/>
      <c r="M86" s="90"/>
      <c r="N86" s="89"/>
      <c r="O86" s="89"/>
      <c r="P86" s="89"/>
      <c r="Q86" s="89"/>
      <c r="R86" s="89"/>
      <c r="S86" s="89"/>
      <c r="T86" s="89"/>
      <c r="V86" s="1"/>
      <c r="W86" s="1"/>
      <c r="AG86" s="91"/>
      <c r="AH86" s="100"/>
      <c r="AI86" s="99"/>
      <c r="AJ86" s="98"/>
      <c r="AK86" s="97"/>
      <c r="AL86" s="96"/>
      <c r="AM86" s="94"/>
      <c r="AN86" s="95"/>
      <c r="AO86" s="94"/>
      <c r="AP86" s="93"/>
      <c r="AQ86" s="1"/>
      <c r="AR86" s="90"/>
    </row>
    <row r="87" spans="1:44" s="83" customFormat="1">
      <c r="A87" s="90"/>
      <c r="B87" s="90"/>
      <c r="C87" s="87"/>
      <c r="D87" s="92"/>
      <c r="E87" s="90"/>
      <c r="F87" s="90"/>
      <c r="G87" s="90"/>
      <c r="H87" s="90"/>
      <c r="I87" s="102"/>
      <c r="J87" s="101"/>
      <c r="K87" s="90"/>
      <c r="L87" s="90"/>
      <c r="M87" s="90"/>
      <c r="N87" s="89"/>
      <c r="O87" s="89"/>
      <c r="P87" s="89"/>
      <c r="Q87" s="89"/>
      <c r="R87" s="89"/>
      <c r="S87" s="89"/>
      <c r="T87" s="89"/>
      <c r="V87" s="1"/>
      <c r="W87" s="1"/>
      <c r="AG87" s="91"/>
      <c r="AH87" s="100"/>
      <c r="AI87" s="99"/>
      <c r="AJ87" s="98"/>
      <c r="AK87" s="97"/>
      <c r="AL87" s="96"/>
      <c r="AM87" s="94"/>
      <c r="AN87" s="95"/>
      <c r="AO87" s="94"/>
      <c r="AP87" s="93"/>
      <c r="AQ87" s="1"/>
      <c r="AR87" s="90"/>
    </row>
    <row r="88" spans="1:44" s="83" customFormat="1">
      <c r="A88" s="90"/>
      <c r="B88" s="90"/>
      <c r="C88" s="87"/>
      <c r="D88" s="92"/>
      <c r="E88" s="90"/>
      <c r="F88" s="90"/>
      <c r="G88" s="1"/>
      <c r="H88" s="1"/>
      <c r="I88" s="1"/>
      <c r="J88" s="1"/>
      <c r="K88" s="1"/>
      <c r="L88" s="1"/>
      <c r="M88" s="1"/>
      <c r="N88" s="89"/>
      <c r="O88" s="89"/>
      <c r="P88" s="89"/>
      <c r="Q88" s="89"/>
      <c r="R88" s="89"/>
      <c r="S88" s="89"/>
      <c r="T88" s="89"/>
      <c r="V88" s="1"/>
      <c r="W88" s="1"/>
      <c r="AG88" s="91"/>
      <c r="AH88" s="100"/>
      <c r="AI88" s="99"/>
      <c r="AJ88" s="98"/>
      <c r="AK88" s="97"/>
      <c r="AL88" s="96"/>
      <c r="AM88" s="94"/>
      <c r="AN88" s="95"/>
      <c r="AO88" s="94"/>
      <c r="AP88" s="93"/>
      <c r="AQ88" s="1"/>
      <c r="AR88" s="90"/>
    </row>
    <row r="89" spans="1:44" s="83" customFormat="1">
      <c r="A89" s="90"/>
      <c r="B89" s="90"/>
      <c r="C89" s="87"/>
      <c r="D89" s="92"/>
      <c r="E89" s="90"/>
      <c r="F89" s="90"/>
      <c r="G89" s="1"/>
      <c r="H89" s="1"/>
      <c r="I89" s="1"/>
      <c r="J89" s="1"/>
      <c r="K89" s="1"/>
      <c r="L89" s="1"/>
      <c r="M89" s="1"/>
      <c r="N89" s="89"/>
      <c r="O89" s="89"/>
      <c r="P89" s="89"/>
      <c r="Q89" s="89"/>
      <c r="R89" s="89"/>
      <c r="S89" s="89"/>
      <c r="T89" s="89"/>
      <c r="V89" s="1"/>
      <c r="W89" s="1"/>
      <c r="AG89" s="91"/>
      <c r="AH89" s="100"/>
      <c r="AI89" s="99"/>
      <c r="AJ89" s="98"/>
      <c r="AK89" s="97"/>
      <c r="AL89" s="96"/>
      <c r="AM89" s="94"/>
      <c r="AN89" s="95"/>
      <c r="AO89" s="94"/>
      <c r="AP89" s="93"/>
      <c r="AQ89" s="1"/>
      <c r="AR89" s="90"/>
    </row>
    <row r="90" spans="1:44" s="83" customFormat="1">
      <c r="A90" s="90"/>
      <c r="B90" s="90"/>
      <c r="C90" s="87"/>
      <c r="D90" s="92"/>
      <c r="E90" s="90"/>
      <c r="F90" s="90"/>
      <c r="G90" s="1"/>
      <c r="H90" s="1"/>
      <c r="I90" s="1"/>
      <c r="J90" s="1"/>
      <c r="K90" s="1"/>
      <c r="L90" s="1"/>
      <c r="M90" s="1"/>
      <c r="N90" s="89"/>
      <c r="O90" s="89"/>
      <c r="P90" s="89"/>
      <c r="Q90" s="89"/>
      <c r="R90" s="89"/>
      <c r="S90" s="89"/>
      <c r="T90" s="89"/>
      <c r="V90" s="1"/>
      <c r="W90" s="1"/>
      <c r="AG90" s="91"/>
      <c r="AH90" s="100"/>
      <c r="AI90" s="99"/>
      <c r="AJ90" s="98"/>
      <c r="AK90" s="97"/>
      <c r="AL90" s="96"/>
      <c r="AM90" s="94"/>
      <c r="AN90" s="95"/>
      <c r="AO90" s="94"/>
      <c r="AP90" s="93"/>
      <c r="AQ90" s="1"/>
      <c r="AR90" s="90"/>
    </row>
    <row r="91" spans="1:44" s="83" customFormat="1">
      <c r="A91" s="90"/>
      <c r="B91" s="90"/>
      <c r="C91" s="87"/>
      <c r="D91" s="92"/>
      <c r="E91" s="90"/>
      <c r="F91" s="90"/>
      <c r="G91" s="1"/>
      <c r="H91" s="1"/>
      <c r="I91" s="1"/>
      <c r="J91" s="1"/>
      <c r="K91" s="1"/>
      <c r="L91" s="1"/>
      <c r="M91" s="1"/>
      <c r="N91" s="89"/>
      <c r="O91" s="89"/>
      <c r="P91" s="89"/>
      <c r="Q91" s="89"/>
      <c r="R91" s="89"/>
      <c r="S91" s="89"/>
      <c r="T91" s="89"/>
      <c r="V91" s="1"/>
      <c r="W91" s="1"/>
      <c r="AG91" s="91"/>
      <c r="AH91" s="100"/>
      <c r="AI91" s="99"/>
      <c r="AJ91" s="98"/>
      <c r="AK91" s="97"/>
      <c r="AL91" s="96"/>
      <c r="AM91" s="94"/>
      <c r="AN91" s="95"/>
      <c r="AO91" s="94"/>
      <c r="AP91" s="93"/>
      <c r="AQ91" s="1"/>
      <c r="AR91" s="90"/>
    </row>
    <row r="92" spans="1:44" s="83" customFormat="1">
      <c r="A92" s="90"/>
      <c r="B92" s="90"/>
      <c r="C92" s="87"/>
      <c r="D92" s="92"/>
      <c r="E92" s="90"/>
      <c r="F92" s="90"/>
      <c r="G92" s="1"/>
      <c r="H92" s="1"/>
      <c r="I92" s="1"/>
      <c r="J92" s="1"/>
      <c r="K92" s="1"/>
      <c r="L92" s="1"/>
      <c r="M92" s="1"/>
      <c r="N92" s="89"/>
      <c r="O92" s="89"/>
      <c r="P92" s="89"/>
      <c r="Q92" s="89"/>
      <c r="R92" s="89"/>
      <c r="S92" s="89"/>
      <c r="T92" s="89"/>
      <c r="V92" s="1"/>
      <c r="W92" s="1"/>
      <c r="AG92" s="91"/>
      <c r="AH92" s="100"/>
      <c r="AI92" s="99"/>
      <c r="AJ92" s="98"/>
      <c r="AK92" s="97"/>
      <c r="AL92" s="96"/>
      <c r="AM92" s="94"/>
      <c r="AN92" s="95"/>
      <c r="AO92" s="94"/>
      <c r="AP92" s="93"/>
      <c r="AQ92" s="1"/>
      <c r="AR92" s="90"/>
    </row>
    <row r="93" spans="1:44" s="83" customFormat="1">
      <c r="A93" s="90"/>
      <c r="B93" s="90"/>
      <c r="C93" s="87"/>
      <c r="D93" s="92"/>
      <c r="E93" s="90"/>
      <c r="F93" s="90"/>
      <c r="G93" s="1"/>
      <c r="H93" s="1"/>
      <c r="I93" s="1"/>
      <c r="J93" s="1"/>
      <c r="K93" s="1"/>
      <c r="L93" s="1"/>
      <c r="M93" s="1"/>
      <c r="N93" s="89"/>
      <c r="O93" s="89"/>
      <c r="P93" s="89"/>
      <c r="Q93" s="89"/>
      <c r="R93" s="89"/>
      <c r="S93" s="89"/>
      <c r="T93" s="89"/>
      <c r="V93" s="1"/>
      <c r="W93" s="1"/>
      <c r="AG93" s="91"/>
      <c r="AH93" s="100"/>
      <c r="AI93" s="99"/>
      <c r="AJ93" s="98"/>
      <c r="AK93" s="97"/>
      <c r="AL93" s="96"/>
      <c r="AM93" s="94"/>
      <c r="AN93" s="95"/>
      <c r="AO93" s="94"/>
      <c r="AP93" s="93"/>
      <c r="AQ93" s="1"/>
      <c r="AR93" s="90"/>
    </row>
    <row r="94" spans="1:44" s="83" customFormat="1">
      <c r="A94" s="90"/>
      <c r="B94" s="90"/>
      <c r="C94" s="87"/>
      <c r="D94" s="92"/>
      <c r="E94" s="90"/>
      <c r="F94" s="90"/>
      <c r="N94" s="89"/>
      <c r="O94" s="89"/>
      <c r="P94" s="89"/>
      <c r="Q94" s="89"/>
      <c r="R94" s="89"/>
      <c r="S94" s="89"/>
      <c r="T94" s="89"/>
      <c r="V94" s="1"/>
      <c r="W94" s="1"/>
      <c r="AG94" s="91"/>
      <c r="AH94" s="100"/>
      <c r="AI94" s="99"/>
      <c r="AJ94" s="98"/>
      <c r="AK94" s="97"/>
      <c r="AL94" s="96"/>
      <c r="AM94" s="94"/>
      <c r="AN94" s="95"/>
      <c r="AO94" s="94"/>
      <c r="AP94" s="93"/>
      <c r="AQ94" s="1"/>
      <c r="AR94" s="90"/>
    </row>
    <row r="95" spans="1:44" s="83" customFormat="1">
      <c r="A95" s="90"/>
      <c r="B95" s="90"/>
      <c r="C95" s="87"/>
      <c r="D95" s="92"/>
      <c r="E95" s="90"/>
      <c r="F95" s="90"/>
      <c r="N95" s="89"/>
      <c r="O95" s="89"/>
      <c r="P95" s="89"/>
      <c r="Q95" s="89"/>
      <c r="R95" s="89"/>
      <c r="S95" s="89"/>
      <c r="T95" s="89"/>
      <c r="V95" s="1"/>
      <c r="W95" s="1"/>
      <c r="AG95" s="91"/>
      <c r="AH95" s="100"/>
      <c r="AI95" s="99"/>
      <c r="AJ95" s="98"/>
      <c r="AK95" s="97"/>
      <c r="AL95" s="96"/>
      <c r="AM95" s="94"/>
      <c r="AN95" s="95"/>
      <c r="AO95" s="94"/>
      <c r="AP95" s="93"/>
      <c r="AQ95" s="1"/>
      <c r="AR95" s="90"/>
    </row>
    <row r="96" spans="1:44" s="83" customFormat="1">
      <c r="A96" s="90"/>
      <c r="B96" s="90"/>
      <c r="C96" s="87"/>
      <c r="D96" s="92"/>
      <c r="E96" s="90"/>
      <c r="F96" s="90"/>
      <c r="N96" s="89"/>
      <c r="O96" s="89"/>
      <c r="P96" s="89"/>
      <c r="Q96" s="89"/>
      <c r="R96" s="89"/>
      <c r="S96" s="89"/>
      <c r="T96" s="89"/>
      <c r="V96" s="1"/>
      <c r="W96" s="1"/>
      <c r="AG96" s="91"/>
      <c r="AH96" s="100"/>
      <c r="AI96" s="99"/>
      <c r="AJ96" s="98"/>
      <c r="AK96" s="97"/>
      <c r="AL96" s="96"/>
      <c r="AM96" s="94"/>
      <c r="AN96" s="95"/>
      <c r="AO96" s="94"/>
      <c r="AP96" s="93"/>
      <c r="AQ96" s="1"/>
      <c r="AR96" s="90"/>
    </row>
    <row r="97" spans="1:44" s="83" customFormat="1">
      <c r="A97" s="90"/>
      <c r="B97" s="90"/>
      <c r="C97" s="87"/>
      <c r="D97" s="92"/>
      <c r="E97" s="90"/>
      <c r="F97" s="90"/>
      <c r="N97" s="89"/>
      <c r="O97" s="89"/>
      <c r="P97" s="89"/>
      <c r="Q97" s="89"/>
      <c r="R97" s="89"/>
      <c r="S97" s="89"/>
      <c r="T97" s="89"/>
      <c r="V97" s="1"/>
      <c r="W97" s="1"/>
      <c r="AG97" s="91"/>
      <c r="AH97" s="100"/>
      <c r="AI97" s="99"/>
      <c r="AJ97" s="98"/>
      <c r="AK97" s="97"/>
      <c r="AL97" s="96"/>
      <c r="AM97" s="94"/>
      <c r="AN97" s="95"/>
      <c r="AO97" s="94"/>
      <c r="AP97" s="93"/>
      <c r="AQ97" s="1"/>
      <c r="AR97" s="90"/>
    </row>
    <row r="98" spans="1:44" s="83" customFormat="1">
      <c r="A98" s="90"/>
      <c r="B98" s="90"/>
      <c r="C98" s="87"/>
      <c r="D98" s="92"/>
      <c r="E98" s="90"/>
      <c r="F98" s="90"/>
      <c r="N98" s="89"/>
      <c r="O98" s="89"/>
      <c r="P98" s="89"/>
      <c r="Q98" s="89"/>
      <c r="R98" s="89"/>
      <c r="S98" s="89"/>
      <c r="T98" s="89"/>
      <c r="V98" s="1"/>
      <c r="W98" s="1"/>
      <c r="AG98" s="91"/>
      <c r="AH98" s="100"/>
      <c r="AI98" s="99"/>
      <c r="AJ98" s="98"/>
      <c r="AK98" s="97"/>
      <c r="AL98" s="96"/>
      <c r="AM98" s="94"/>
      <c r="AN98" s="95"/>
      <c r="AO98" s="94"/>
      <c r="AP98" s="93"/>
      <c r="AQ98" s="1"/>
      <c r="AR98" s="90"/>
    </row>
    <row r="99" spans="1:44" s="83" customFormat="1">
      <c r="A99" s="90"/>
      <c r="B99" s="90"/>
      <c r="C99" s="87"/>
      <c r="D99" s="92"/>
      <c r="E99" s="90"/>
      <c r="F99" s="90"/>
      <c r="N99" s="89"/>
      <c r="O99" s="89"/>
      <c r="P99" s="89"/>
      <c r="Q99" s="89"/>
      <c r="R99" s="89"/>
      <c r="S99" s="89"/>
      <c r="T99" s="89"/>
      <c r="V99" s="1"/>
      <c r="W99" s="1"/>
      <c r="AG99" s="91"/>
      <c r="AH99" s="100"/>
      <c r="AI99" s="99"/>
      <c r="AJ99" s="98"/>
      <c r="AK99" s="97"/>
      <c r="AL99" s="96"/>
      <c r="AM99" s="94"/>
      <c r="AN99" s="95"/>
      <c r="AO99" s="94"/>
      <c r="AP99" s="93"/>
      <c r="AQ99" s="1"/>
      <c r="AR99" s="90"/>
    </row>
    <row r="100" spans="1:44" s="83" customFormat="1">
      <c r="A100" s="90"/>
      <c r="B100" s="90"/>
      <c r="C100" s="87"/>
      <c r="D100" s="92"/>
      <c r="E100" s="90"/>
      <c r="F100" s="90"/>
      <c r="N100" s="89"/>
      <c r="O100" s="89"/>
      <c r="P100" s="89"/>
      <c r="Q100" s="89"/>
      <c r="R100" s="89"/>
      <c r="S100" s="89"/>
      <c r="T100" s="89"/>
      <c r="V100" s="1"/>
      <c r="W100" s="1"/>
      <c r="AG100" s="91"/>
    </row>
    <row r="101" spans="1:44" s="83" customFormat="1">
      <c r="A101" s="90"/>
      <c r="B101" s="90"/>
      <c r="C101" s="87"/>
      <c r="D101" s="92"/>
      <c r="E101" s="90"/>
      <c r="F101" s="90"/>
      <c r="N101" s="89"/>
      <c r="O101" s="89"/>
      <c r="P101" s="89"/>
      <c r="Q101" s="89"/>
      <c r="R101" s="89"/>
      <c r="S101" s="89"/>
      <c r="T101" s="89"/>
      <c r="V101" s="1"/>
      <c r="W101" s="1"/>
      <c r="AG101" s="91"/>
    </row>
    <row r="102" spans="1:44" s="83" customFormat="1">
      <c r="A102" s="90"/>
      <c r="B102" s="90"/>
      <c r="C102" s="87"/>
      <c r="D102" s="92"/>
      <c r="E102" s="90"/>
      <c r="F102" s="90"/>
      <c r="N102" s="89"/>
      <c r="O102" s="89"/>
      <c r="P102" s="89"/>
      <c r="Q102" s="89"/>
      <c r="R102" s="89"/>
      <c r="S102" s="89"/>
      <c r="T102" s="89"/>
      <c r="V102" s="1"/>
      <c r="W102" s="1"/>
      <c r="AG102" s="91"/>
    </row>
    <row r="103" spans="1:44" s="83" customFormat="1">
      <c r="A103" s="90"/>
      <c r="B103" s="90"/>
      <c r="C103" s="87"/>
      <c r="D103" s="92"/>
      <c r="E103" s="90"/>
      <c r="F103" s="90"/>
      <c r="N103" s="89"/>
      <c r="O103" s="89"/>
      <c r="P103" s="89"/>
      <c r="Q103" s="89"/>
      <c r="R103" s="89"/>
      <c r="S103" s="89"/>
      <c r="T103" s="89"/>
      <c r="V103" s="1"/>
      <c r="W103" s="1"/>
      <c r="AG103" s="91"/>
    </row>
    <row r="104" spans="1:44" s="83" customFormat="1">
      <c r="A104" s="90"/>
      <c r="B104" s="90"/>
      <c r="C104" s="87"/>
      <c r="D104" s="92"/>
      <c r="E104" s="90"/>
      <c r="F104" s="90"/>
      <c r="N104" s="89"/>
      <c r="O104" s="89"/>
      <c r="P104" s="89"/>
      <c r="Q104" s="89"/>
      <c r="R104" s="89"/>
      <c r="S104" s="89"/>
      <c r="T104" s="89"/>
      <c r="V104" s="1"/>
      <c r="W104" s="1"/>
      <c r="AG104" s="91"/>
    </row>
    <row r="105" spans="1:44" s="83" customFormat="1">
      <c r="A105" s="90"/>
      <c r="B105" s="90"/>
      <c r="C105" s="87"/>
      <c r="D105" s="92"/>
      <c r="E105" s="90"/>
      <c r="F105" s="90"/>
      <c r="N105" s="89"/>
      <c r="O105" s="89"/>
      <c r="P105" s="89"/>
      <c r="Q105" s="89"/>
      <c r="R105" s="89"/>
      <c r="S105" s="89"/>
      <c r="T105" s="89"/>
      <c r="V105" s="1"/>
      <c r="W105" s="1"/>
      <c r="AG105" s="91"/>
    </row>
    <row r="106" spans="1:44" s="83" customFormat="1">
      <c r="A106" s="90"/>
      <c r="B106" s="90"/>
      <c r="C106" s="87"/>
      <c r="D106" s="92"/>
      <c r="E106" s="90"/>
      <c r="F106" s="90"/>
      <c r="N106" s="89"/>
      <c r="O106" s="89"/>
      <c r="P106" s="89"/>
      <c r="Q106" s="89"/>
      <c r="R106" s="89"/>
      <c r="S106" s="89"/>
      <c r="T106" s="89"/>
      <c r="V106" s="1"/>
      <c r="W106" s="1"/>
      <c r="AG106" s="91"/>
    </row>
    <row r="107" spans="1:44" s="83" customFormat="1">
      <c r="A107" s="90"/>
      <c r="B107" s="90"/>
      <c r="C107" s="87"/>
      <c r="D107" s="92"/>
      <c r="E107" s="90"/>
      <c r="F107" s="90"/>
      <c r="N107" s="89"/>
      <c r="O107" s="89"/>
      <c r="P107" s="89"/>
      <c r="Q107" s="89"/>
      <c r="R107" s="89"/>
      <c r="S107" s="89"/>
      <c r="T107" s="89"/>
      <c r="V107" s="1"/>
      <c r="W107" s="1"/>
      <c r="AG107" s="91"/>
    </row>
    <row r="108" spans="1:44" s="83" customFormat="1">
      <c r="A108" s="90"/>
      <c r="B108" s="90"/>
      <c r="C108" s="87"/>
      <c r="D108" s="92"/>
      <c r="E108" s="90"/>
      <c r="F108" s="90"/>
      <c r="N108" s="89"/>
      <c r="O108" s="89"/>
      <c r="P108" s="89"/>
      <c r="Q108" s="89"/>
      <c r="R108" s="89"/>
      <c r="S108" s="89"/>
      <c r="T108" s="89"/>
      <c r="V108" s="1"/>
      <c r="W108" s="1"/>
      <c r="AG108" s="91"/>
    </row>
    <row r="109" spans="1:44" s="83" customFormat="1">
      <c r="C109" s="87"/>
      <c r="D109" s="84"/>
      <c r="N109" s="89"/>
      <c r="O109" s="89"/>
      <c r="P109" s="89"/>
      <c r="Q109" s="89"/>
      <c r="R109" s="89"/>
      <c r="S109" s="89"/>
      <c r="T109" s="89"/>
      <c r="V109" s="1"/>
      <c r="W109" s="1"/>
      <c r="AG109" s="91"/>
    </row>
    <row r="110" spans="1:44" s="83" customFormat="1">
      <c r="C110" s="87"/>
      <c r="D110" s="84"/>
      <c r="N110" s="89"/>
      <c r="O110" s="89"/>
      <c r="P110" s="89"/>
      <c r="Q110" s="89"/>
      <c r="R110" s="89"/>
      <c r="S110" s="89"/>
      <c r="T110" s="89"/>
      <c r="V110" s="1"/>
      <c r="W110" s="1"/>
      <c r="AG110" s="91"/>
    </row>
    <row r="111" spans="1:44" s="83" customFormat="1">
      <c r="C111" s="87"/>
      <c r="D111" s="84"/>
      <c r="N111" s="89"/>
      <c r="O111" s="89"/>
      <c r="P111" s="89"/>
      <c r="Q111" s="89"/>
      <c r="R111" s="89"/>
      <c r="S111" s="89"/>
      <c r="T111" s="89"/>
      <c r="V111" s="1"/>
      <c r="W111" s="1"/>
      <c r="AG111" s="91"/>
    </row>
    <row r="112" spans="1:44" s="83" customFormat="1">
      <c r="C112" s="87"/>
      <c r="D112" s="84"/>
      <c r="N112" s="89"/>
      <c r="O112" s="89"/>
      <c r="P112" s="89"/>
      <c r="Q112" s="89"/>
      <c r="R112" s="89"/>
      <c r="S112" s="89"/>
      <c r="T112" s="89"/>
      <c r="V112" s="1"/>
      <c r="W112" s="1"/>
      <c r="AG112" s="91"/>
    </row>
    <row r="113" spans="3:33" s="83" customFormat="1">
      <c r="C113" s="87"/>
      <c r="D113" s="84"/>
      <c r="N113" s="89"/>
      <c r="O113" s="89"/>
      <c r="P113" s="89"/>
      <c r="Q113" s="89"/>
      <c r="R113" s="89"/>
      <c r="S113" s="89"/>
      <c r="T113" s="89"/>
      <c r="V113" s="1"/>
      <c r="W113" s="1"/>
      <c r="AG113" s="91"/>
    </row>
    <row r="114" spans="3:33" s="83" customFormat="1">
      <c r="C114" s="87"/>
      <c r="D114" s="84"/>
      <c r="N114" s="89"/>
      <c r="O114" s="89"/>
      <c r="P114" s="89"/>
      <c r="Q114" s="89"/>
      <c r="R114" s="89"/>
      <c r="S114" s="89"/>
      <c r="T114" s="89"/>
      <c r="V114" s="1"/>
      <c r="W114" s="1"/>
      <c r="AG114" s="91"/>
    </row>
    <row r="115" spans="3:33" s="83" customFormat="1">
      <c r="C115" s="87"/>
      <c r="D115" s="84"/>
      <c r="N115" s="89"/>
      <c r="O115" s="89"/>
      <c r="P115" s="89"/>
      <c r="Q115" s="89"/>
      <c r="R115" s="89"/>
      <c r="S115" s="89"/>
      <c r="T115" s="89"/>
      <c r="V115" s="1"/>
      <c r="W115" s="1"/>
      <c r="AG115" s="91"/>
    </row>
    <row r="116" spans="3:33" s="83" customFormat="1">
      <c r="C116" s="87"/>
      <c r="D116" s="84"/>
      <c r="N116" s="89"/>
      <c r="O116" s="89"/>
      <c r="P116" s="89"/>
      <c r="Q116" s="89"/>
      <c r="R116" s="89"/>
      <c r="S116" s="89"/>
      <c r="T116" s="89"/>
      <c r="V116" s="1"/>
      <c r="W116" s="1"/>
      <c r="AG116" s="91"/>
    </row>
    <row r="117" spans="3:33" s="83" customFormat="1">
      <c r="C117" s="87"/>
      <c r="D117" s="84"/>
      <c r="N117" s="89"/>
      <c r="O117" s="89"/>
      <c r="P117" s="89"/>
      <c r="Q117" s="89"/>
      <c r="R117" s="89"/>
      <c r="S117" s="89"/>
      <c r="T117" s="89"/>
      <c r="V117" s="1"/>
      <c r="W117" s="1"/>
    </row>
    <row r="118" spans="3:33" s="83" customFormat="1">
      <c r="C118" s="87"/>
      <c r="D118" s="84"/>
      <c r="N118" s="89"/>
      <c r="O118" s="89"/>
      <c r="P118" s="89"/>
      <c r="Q118" s="89"/>
      <c r="R118" s="89"/>
      <c r="S118" s="89"/>
      <c r="T118" s="89"/>
      <c r="V118" s="1"/>
      <c r="W118" s="1"/>
    </row>
    <row r="119" spans="3:33" s="83" customFormat="1">
      <c r="C119" s="87"/>
      <c r="D119" s="84"/>
      <c r="N119" s="89"/>
      <c r="O119" s="89"/>
      <c r="P119" s="89"/>
      <c r="Q119" s="89"/>
      <c r="R119" s="89"/>
      <c r="S119" s="89"/>
      <c r="T119" s="89"/>
      <c r="V119" s="1"/>
      <c r="W119" s="1"/>
    </row>
    <row r="120" spans="3:33" s="83" customFormat="1">
      <c r="C120" s="87"/>
      <c r="D120" s="84"/>
      <c r="N120" s="89"/>
      <c r="O120" s="89"/>
      <c r="P120" s="89"/>
      <c r="Q120" s="89"/>
      <c r="R120" s="89"/>
      <c r="S120" s="89"/>
      <c r="T120" s="89"/>
      <c r="V120" s="1"/>
      <c r="W120" s="1"/>
    </row>
    <row r="121" spans="3:33" s="83" customFormat="1">
      <c r="C121" s="87"/>
      <c r="D121" s="84"/>
      <c r="N121" s="89"/>
      <c r="O121" s="89"/>
      <c r="P121" s="89"/>
      <c r="Q121" s="89"/>
      <c r="R121" s="89"/>
      <c r="S121" s="89"/>
      <c r="T121" s="89"/>
      <c r="V121" s="1"/>
      <c r="W121" s="1"/>
    </row>
    <row r="122" spans="3:33" s="83" customFormat="1">
      <c r="C122" s="87"/>
      <c r="D122" s="84"/>
      <c r="N122" s="89"/>
      <c r="O122" s="89"/>
      <c r="P122" s="89"/>
      <c r="Q122" s="89"/>
      <c r="R122" s="89"/>
      <c r="S122" s="89"/>
      <c r="T122" s="89"/>
      <c r="V122" s="1"/>
      <c r="W122" s="1"/>
    </row>
    <row r="123" spans="3:33" s="83" customFormat="1">
      <c r="C123" s="87"/>
      <c r="D123" s="84"/>
      <c r="N123" s="89"/>
      <c r="O123" s="89"/>
      <c r="P123" s="89"/>
      <c r="Q123" s="89"/>
      <c r="R123" s="89"/>
      <c r="S123" s="89"/>
      <c r="T123" s="89"/>
      <c r="V123" s="1"/>
      <c r="W123" s="1"/>
    </row>
    <row r="124" spans="3:33" s="83" customFormat="1">
      <c r="C124" s="87"/>
      <c r="D124" s="84"/>
      <c r="N124" s="89"/>
      <c r="O124" s="89"/>
      <c r="P124" s="89"/>
      <c r="Q124" s="89"/>
      <c r="R124" s="89"/>
      <c r="S124" s="89"/>
      <c r="T124" s="89"/>
      <c r="V124" s="1"/>
      <c r="W124" s="1"/>
    </row>
    <row r="125" spans="3:33" s="83" customFormat="1">
      <c r="C125" s="87"/>
      <c r="D125" s="84"/>
      <c r="N125" s="89"/>
      <c r="O125" s="89"/>
      <c r="P125" s="89"/>
      <c r="Q125" s="89"/>
      <c r="R125" s="89"/>
      <c r="S125" s="89"/>
      <c r="T125" s="89"/>
      <c r="V125" s="1"/>
      <c r="W125" s="1"/>
    </row>
    <row r="126" spans="3:33" s="83" customFormat="1">
      <c r="C126" s="87"/>
      <c r="D126" s="84"/>
      <c r="H126" s="90"/>
      <c r="N126" s="89"/>
      <c r="O126" s="89"/>
      <c r="P126" s="89"/>
      <c r="Q126" s="89"/>
      <c r="R126" s="89"/>
      <c r="S126" s="89"/>
      <c r="T126" s="89"/>
      <c r="V126" s="1"/>
      <c r="W126" s="1"/>
    </row>
    <row r="127" spans="3:33" s="83" customFormat="1">
      <c r="C127" s="87"/>
      <c r="D127" s="84"/>
      <c r="N127" s="89"/>
      <c r="O127" s="89"/>
      <c r="P127" s="89"/>
      <c r="Q127" s="89"/>
      <c r="R127" s="89"/>
      <c r="S127" s="89"/>
      <c r="T127" s="89"/>
      <c r="V127" s="1"/>
      <c r="W127" s="1"/>
    </row>
    <row r="128" spans="3:33" s="83" customFormat="1">
      <c r="C128" s="87"/>
      <c r="D128" s="84"/>
      <c r="N128" s="89"/>
      <c r="O128" s="89"/>
      <c r="P128" s="89"/>
      <c r="Q128" s="89"/>
      <c r="R128" s="89"/>
      <c r="S128" s="89"/>
      <c r="T128" s="89"/>
      <c r="V128" s="1"/>
      <c r="W128" s="1"/>
    </row>
    <row r="129" spans="3:23" s="83" customFormat="1">
      <c r="C129" s="87"/>
      <c r="D129" s="84"/>
      <c r="N129" s="89"/>
      <c r="O129" s="89"/>
      <c r="P129" s="89"/>
      <c r="Q129" s="89"/>
      <c r="R129" s="89"/>
      <c r="S129" s="89"/>
      <c r="T129" s="89"/>
      <c r="V129" s="1"/>
      <c r="W129" s="1"/>
    </row>
    <row r="130" spans="3:23" s="83" customFormat="1">
      <c r="C130" s="87"/>
      <c r="D130" s="84"/>
      <c r="N130" s="89"/>
      <c r="O130" s="89"/>
      <c r="P130" s="89"/>
      <c r="Q130" s="89"/>
      <c r="R130" s="89"/>
      <c r="S130" s="89"/>
      <c r="T130" s="89"/>
      <c r="V130" s="1"/>
      <c r="W130" s="1"/>
    </row>
    <row r="131" spans="3:23" s="83" customFormat="1">
      <c r="C131" s="87"/>
      <c r="D131" s="84"/>
      <c r="N131" s="89"/>
      <c r="O131" s="89"/>
      <c r="P131" s="89"/>
      <c r="Q131" s="89"/>
      <c r="R131" s="89"/>
      <c r="S131" s="89"/>
      <c r="T131" s="89"/>
      <c r="V131" s="1"/>
      <c r="W131" s="1"/>
    </row>
    <row r="132" spans="3:23" s="83" customFormat="1">
      <c r="C132" s="87"/>
      <c r="D132" s="84"/>
      <c r="N132" s="89"/>
      <c r="O132" s="89"/>
      <c r="P132" s="89"/>
      <c r="Q132" s="89"/>
      <c r="R132" s="89"/>
      <c r="S132" s="89"/>
      <c r="T132" s="89"/>
      <c r="V132" s="1"/>
      <c r="W132" s="1"/>
    </row>
    <row r="133" spans="3:23" s="83" customFormat="1">
      <c r="C133" s="87"/>
      <c r="D133" s="84"/>
      <c r="N133" s="89"/>
      <c r="O133" s="89"/>
      <c r="P133" s="89"/>
      <c r="Q133" s="89"/>
      <c r="R133" s="89"/>
      <c r="S133" s="89"/>
      <c r="T133" s="89"/>
      <c r="V133" s="1"/>
      <c r="W133" s="1"/>
    </row>
    <row r="134" spans="3:23" s="83" customFormat="1">
      <c r="C134" s="87"/>
      <c r="D134" s="84"/>
      <c r="N134" s="89"/>
      <c r="O134" s="89"/>
      <c r="P134" s="89"/>
      <c r="Q134" s="89"/>
      <c r="R134" s="89"/>
      <c r="S134" s="89"/>
      <c r="T134" s="89"/>
      <c r="V134" s="1"/>
      <c r="W134" s="1"/>
    </row>
    <row r="135" spans="3:23" s="83" customFormat="1">
      <c r="C135" s="87"/>
      <c r="D135" s="84"/>
      <c r="N135" s="89"/>
      <c r="O135" s="89"/>
      <c r="P135" s="89"/>
      <c r="Q135" s="89"/>
      <c r="R135" s="89"/>
      <c r="S135" s="89"/>
      <c r="T135" s="89"/>
      <c r="V135" s="1"/>
      <c r="W135" s="1"/>
    </row>
    <row r="136" spans="3:23" s="83" customFormat="1">
      <c r="C136" s="87"/>
      <c r="D136" s="84"/>
      <c r="N136" s="89"/>
      <c r="O136" s="89"/>
      <c r="P136" s="89"/>
      <c r="Q136" s="89"/>
      <c r="R136" s="89"/>
      <c r="S136" s="89"/>
      <c r="T136" s="89"/>
      <c r="V136" s="1"/>
      <c r="W136" s="1"/>
    </row>
    <row r="137" spans="3:23" s="83" customFormat="1">
      <c r="C137" s="87"/>
      <c r="D137" s="84"/>
      <c r="N137" s="89"/>
      <c r="O137" s="89"/>
      <c r="P137" s="89"/>
      <c r="Q137" s="89"/>
      <c r="R137" s="89"/>
      <c r="S137" s="89"/>
      <c r="T137" s="89"/>
      <c r="V137" s="1"/>
      <c r="W137" s="1"/>
    </row>
    <row r="138" spans="3:23" s="83" customFormat="1">
      <c r="C138" s="87"/>
      <c r="D138" s="84"/>
      <c r="N138" s="89"/>
      <c r="O138" s="89"/>
      <c r="P138" s="89"/>
      <c r="Q138" s="89"/>
      <c r="R138" s="89"/>
      <c r="S138" s="89"/>
      <c r="T138" s="89"/>
      <c r="V138" s="1"/>
      <c r="W138" s="1"/>
    </row>
    <row r="139" spans="3:23" s="83" customFormat="1">
      <c r="C139" s="87"/>
      <c r="D139" s="84"/>
      <c r="N139" s="89"/>
      <c r="O139" s="89"/>
      <c r="P139" s="89"/>
      <c r="Q139" s="89"/>
      <c r="R139" s="89"/>
      <c r="S139" s="89"/>
      <c r="T139" s="89"/>
      <c r="V139" s="1"/>
      <c r="W139" s="1"/>
    </row>
    <row r="140" spans="3:23" s="83" customFormat="1">
      <c r="C140" s="87"/>
      <c r="D140" s="84"/>
      <c r="N140" s="89"/>
      <c r="O140" s="89"/>
      <c r="P140" s="89"/>
      <c r="Q140" s="89"/>
      <c r="R140" s="89"/>
      <c r="S140" s="89"/>
      <c r="T140" s="89"/>
      <c r="V140" s="1"/>
      <c r="W140" s="1"/>
    </row>
    <row r="141" spans="3:23" s="83" customFormat="1">
      <c r="C141" s="87"/>
      <c r="D141" s="84"/>
      <c r="N141" s="89"/>
      <c r="O141" s="89"/>
      <c r="P141" s="89"/>
      <c r="Q141" s="89"/>
      <c r="R141" s="89"/>
      <c r="S141" s="89"/>
      <c r="T141" s="89"/>
      <c r="V141" s="1"/>
      <c r="W141" s="1"/>
    </row>
    <row r="142" spans="3:23" s="83" customFormat="1">
      <c r="C142" s="87"/>
      <c r="D142" s="84"/>
      <c r="N142" s="89"/>
      <c r="O142" s="89"/>
      <c r="P142" s="89"/>
      <c r="Q142" s="89"/>
      <c r="R142" s="89"/>
      <c r="S142" s="89"/>
      <c r="T142" s="89"/>
      <c r="V142" s="1"/>
      <c r="W142" s="1"/>
    </row>
    <row r="143" spans="3:23" s="83" customFormat="1">
      <c r="C143" s="87"/>
      <c r="D143" s="84"/>
      <c r="N143" s="89"/>
      <c r="O143" s="89"/>
      <c r="P143" s="89"/>
      <c r="Q143" s="89"/>
      <c r="R143" s="89"/>
      <c r="S143" s="89"/>
      <c r="T143" s="89"/>
      <c r="V143" s="1"/>
      <c r="W143" s="1"/>
    </row>
    <row r="144" spans="3:23" s="83" customFormat="1">
      <c r="C144" s="87"/>
      <c r="D144" s="84"/>
      <c r="N144" s="89"/>
      <c r="O144" s="89"/>
      <c r="P144" s="89"/>
      <c r="Q144" s="89"/>
      <c r="R144" s="89"/>
      <c r="S144" s="89"/>
      <c r="T144" s="89"/>
      <c r="V144" s="1"/>
      <c r="W144" s="1"/>
    </row>
    <row r="145" spans="3:23" s="83" customFormat="1">
      <c r="C145" s="87"/>
      <c r="D145" s="84"/>
      <c r="N145" s="89"/>
      <c r="O145" s="89"/>
      <c r="P145" s="89"/>
      <c r="Q145" s="89"/>
      <c r="R145" s="89"/>
      <c r="S145" s="89"/>
      <c r="T145" s="89"/>
      <c r="V145" s="1"/>
      <c r="W145" s="1"/>
    </row>
    <row r="146" spans="3:23" s="83" customFormat="1">
      <c r="C146" s="87"/>
      <c r="D146" s="84"/>
      <c r="N146" s="89"/>
      <c r="O146" s="89"/>
      <c r="P146" s="89"/>
      <c r="Q146" s="89"/>
      <c r="R146" s="89"/>
      <c r="S146" s="89"/>
      <c r="T146" s="89"/>
      <c r="V146" s="1"/>
      <c r="W146" s="1"/>
    </row>
    <row r="147" spans="3:23" s="83" customFormat="1">
      <c r="C147" s="87"/>
      <c r="D147" s="84"/>
      <c r="N147" s="89"/>
      <c r="O147" s="89"/>
      <c r="P147" s="89"/>
      <c r="Q147" s="89"/>
      <c r="R147" s="89"/>
      <c r="S147" s="89"/>
      <c r="T147" s="89"/>
      <c r="V147" s="1"/>
      <c r="W147" s="1"/>
    </row>
    <row r="148" spans="3:23" s="83" customFormat="1">
      <c r="C148" s="87"/>
      <c r="D148" s="84"/>
      <c r="N148" s="89"/>
      <c r="O148" s="89"/>
      <c r="P148" s="89"/>
      <c r="Q148" s="89"/>
      <c r="R148" s="89"/>
      <c r="S148" s="89"/>
      <c r="T148" s="89"/>
      <c r="V148" s="1"/>
      <c r="W148" s="1"/>
    </row>
    <row r="149" spans="3:23" s="83" customFormat="1">
      <c r="C149" s="87"/>
      <c r="D149" s="84"/>
      <c r="N149" s="89"/>
      <c r="O149" s="89"/>
      <c r="P149" s="89"/>
      <c r="Q149" s="89"/>
      <c r="R149" s="89"/>
      <c r="S149" s="89"/>
      <c r="T149" s="89"/>
      <c r="V149" s="1"/>
      <c r="W149" s="1"/>
    </row>
    <row r="150" spans="3:23" s="83" customFormat="1">
      <c r="C150" s="87"/>
      <c r="D150" s="84"/>
      <c r="N150" s="89"/>
      <c r="O150" s="89"/>
      <c r="P150" s="89"/>
      <c r="Q150" s="89"/>
      <c r="R150" s="89"/>
      <c r="S150" s="89"/>
      <c r="T150" s="89"/>
      <c r="V150" s="1"/>
      <c r="W150" s="1"/>
    </row>
    <row r="151" spans="3:23" s="83" customFormat="1">
      <c r="C151" s="87"/>
      <c r="D151" s="84"/>
      <c r="N151" s="89"/>
      <c r="O151" s="89"/>
      <c r="P151" s="89"/>
      <c r="Q151" s="89"/>
      <c r="R151" s="89"/>
      <c r="S151" s="89"/>
      <c r="T151" s="89"/>
      <c r="V151" s="1"/>
      <c r="W151" s="1"/>
    </row>
    <row r="152" spans="3:23" s="83" customFormat="1">
      <c r="C152" s="87"/>
      <c r="D152" s="84"/>
      <c r="N152" s="89"/>
      <c r="O152" s="89"/>
      <c r="P152" s="89"/>
      <c r="Q152" s="89"/>
      <c r="R152" s="89"/>
      <c r="S152" s="89"/>
      <c r="T152" s="89"/>
      <c r="V152" s="1"/>
      <c r="W152" s="1"/>
    </row>
    <row r="153" spans="3:23" s="83" customFormat="1">
      <c r="C153" s="87"/>
      <c r="D153" s="84"/>
      <c r="N153" s="89"/>
      <c r="O153" s="89"/>
      <c r="P153" s="89"/>
      <c r="Q153" s="89"/>
      <c r="R153" s="89"/>
      <c r="S153" s="89"/>
      <c r="T153" s="89"/>
      <c r="V153" s="1"/>
      <c r="W153" s="1"/>
    </row>
    <row r="154" spans="3:23" s="83" customFormat="1">
      <c r="C154" s="87"/>
      <c r="D154" s="84"/>
      <c r="N154" s="89"/>
      <c r="O154" s="89"/>
      <c r="P154" s="89"/>
      <c r="Q154" s="89"/>
      <c r="R154" s="89"/>
      <c r="S154" s="89"/>
      <c r="T154" s="89"/>
      <c r="V154" s="1"/>
      <c r="W154" s="1"/>
    </row>
    <row r="155" spans="3:23" s="83" customFormat="1">
      <c r="C155" s="87"/>
      <c r="D155" s="84"/>
      <c r="N155" s="89"/>
      <c r="O155" s="89"/>
      <c r="P155" s="89"/>
      <c r="Q155" s="89"/>
      <c r="R155" s="89"/>
      <c r="S155" s="89"/>
      <c r="T155" s="89"/>
      <c r="V155" s="1"/>
      <c r="W155" s="1"/>
    </row>
    <row r="156" spans="3:23" s="83" customFormat="1">
      <c r="C156" s="87"/>
      <c r="D156" s="84"/>
      <c r="N156" s="89"/>
      <c r="O156" s="89"/>
      <c r="P156" s="89"/>
      <c r="Q156" s="89"/>
      <c r="R156" s="89"/>
      <c r="S156" s="89"/>
      <c r="T156" s="89"/>
      <c r="V156" s="1"/>
      <c r="W156" s="1"/>
    </row>
    <row r="157" spans="3:23" s="83" customFormat="1">
      <c r="C157" s="87"/>
      <c r="D157" s="84"/>
      <c r="N157" s="89"/>
      <c r="O157" s="89"/>
      <c r="P157" s="89"/>
      <c r="Q157" s="89"/>
      <c r="R157" s="89"/>
      <c r="S157" s="89"/>
      <c r="T157" s="89"/>
      <c r="V157" s="1"/>
      <c r="W157" s="1"/>
    </row>
    <row r="158" spans="3:23" s="83" customFormat="1">
      <c r="C158" s="87"/>
      <c r="D158" s="84"/>
      <c r="N158" s="89"/>
      <c r="O158" s="89"/>
      <c r="P158" s="89"/>
      <c r="Q158" s="89"/>
      <c r="R158" s="89"/>
      <c r="S158" s="89"/>
      <c r="T158" s="89"/>
      <c r="V158" s="1"/>
      <c r="W158" s="1"/>
    </row>
    <row r="159" spans="3:23" s="83" customFormat="1">
      <c r="C159" s="87"/>
      <c r="D159" s="84"/>
      <c r="N159" s="89"/>
      <c r="O159" s="89"/>
      <c r="P159" s="89"/>
      <c r="Q159" s="89"/>
      <c r="R159" s="89"/>
      <c r="S159" s="89"/>
      <c r="T159" s="89"/>
      <c r="V159" s="1"/>
      <c r="W159" s="1"/>
    </row>
    <row r="160" spans="3:23" s="83" customFormat="1">
      <c r="C160" s="87"/>
      <c r="D160" s="84"/>
      <c r="N160" s="89"/>
      <c r="O160" s="89"/>
      <c r="P160" s="89"/>
      <c r="Q160" s="89"/>
      <c r="R160" s="89"/>
      <c r="S160" s="89"/>
      <c r="T160" s="89"/>
      <c r="V160" s="1"/>
      <c r="W160" s="1"/>
    </row>
    <row r="161" spans="3:23" s="83" customFormat="1">
      <c r="C161" s="87"/>
      <c r="D161" s="84"/>
      <c r="N161" s="89"/>
      <c r="O161" s="89"/>
      <c r="P161" s="89"/>
      <c r="Q161" s="89"/>
      <c r="R161" s="89"/>
      <c r="S161" s="89"/>
      <c r="T161" s="89"/>
      <c r="V161" s="1"/>
      <c r="W161" s="1"/>
    </row>
    <row r="162" spans="3:23" s="83" customFormat="1">
      <c r="C162" s="87"/>
      <c r="D162" s="84"/>
      <c r="N162" s="89"/>
      <c r="O162" s="89"/>
      <c r="P162" s="89"/>
      <c r="Q162" s="89"/>
      <c r="R162" s="89"/>
      <c r="S162" s="89"/>
      <c r="T162" s="89"/>
      <c r="V162" s="1"/>
      <c r="W162" s="1"/>
    </row>
    <row r="163" spans="3:23" s="83" customFormat="1">
      <c r="C163" s="87"/>
      <c r="D163" s="84"/>
      <c r="N163" s="89"/>
      <c r="O163" s="89"/>
      <c r="P163" s="89"/>
      <c r="Q163" s="89"/>
      <c r="R163" s="89"/>
      <c r="S163" s="89"/>
      <c r="T163" s="89"/>
      <c r="V163" s="1"/>
      <c r="W163" s="1"/>
    </row>
    <row r="164" spans="3:23" s="83" customFormat="1">
      <c r="C164" s="87"/>
      <c r="D164" s="84"/>
      <c r="N164" s="89"/>
      <c r="O164" s="89"/>
      <c r="P164" s="89"/>
      <c r="Q164" s="89"/>
      <c r="R164" s="89"/>
      <c r="S164" s="89"/>
      <c r="T164" s="89"/>
      <c r="V164" s="1"/>
      <c r="W164" s="1"/>
    </row>
    <row r="165" spans="3:23" s="83" customFormat="1">
      <c r="C165" s="87"/>
      <c r="D165" s="84"/>
      <c r="N165" s="89"/>
      <c r="O165" s="89"/>
      <c r="P165" s="89"/>
      <c r="Q165" s="89"/>
      <c r="R165" s="89"/>
      <c r="S165" s="89"/>
      <c r="T165" s="89"/>
      <c r="V165" s="1"/>
      <c r="W165" s="1"/>
    </row>
    <row r="166" spans="3:23" s="83" customFormat="1">
      <c r="C166" s="87"/>
      <c r="D166" s="84"/>
      <c r="N166" s="89"/>
      <c r="O166" s="89"/>
      <c r="P166" s="89"/>
      <c r="Q166" s="89"/>
      <c r="R166" s="89"/>
      <c r="S166" s="89"/>
      <c r="T166" s="89"/>
      <c r="V166" s="1"/>
      <c r="W166" s="1"/>
    </row>
    <row r="167" spans="3:23" s="83" customFormat="1">
      <c r="C167" s="87"/>
      <c r="D167" s="84"/>
      <c r="N167" s="89"/>
      <c r="O167" s="89"/>
      <c r="P167" s="89"/>
      <c r="Q167" s="89"/>
      <c r="R167" s="89"/>
      <c r="S167" s="89"/>
      <c r="T167" s="89"/>
      <c r="V167" s="1"/>
      <c r="W167" s="1"/>
    </row>
    <row r="168" spans="3:23" s="83" customFormat="1">
      <c r="C168" s="87"/>
      <c r="D168" s="84"/>
      <c r="N168" s="89"/>
      <c r="O168" s="89"/>
      <c r="P168" s="89"/>
      <c r="Q168" s="89"/>
      <c r="R168" s="89"/>
      <c r="S168" s="89"/>
      <c r="T168" s="89"/>
      <c r="V168" s="1"/>
      <c r="W168" s="1"/>
    </row>
    <row r="169" spans="3:23" s="83" customFormat="1">
      <c r="C169" s="87"/>
      <c r="D169" s="84"/>
      <c r="N169" s="89"/>
      <c r="O169" s="89"/>
      <c r="P169" s="89"/>
      <c r="Q169" s="89"/>
      <c r="R169" s="89"/>
      <c r="S169" s="89"/>
      <c r="T169" s="89"/>
      <c r="V169" s="1"/>
      <c r="W169" s="1"/>
    </row>
    <row r="170" spans="3:23" s="83" customFormat="1">
      <c r="C170" s="87"/>
      <c r="D170" s="84"/>
      <c r="N170" s="89"/>
      <c r="O170" s="89"/>
      <c r="P170" s="89"/>
      <c r="Q170" s="89"/>
      <c r="R170" s="89"/>
      <c r="S170" s="89"/>
      <c r="T170" s="89"/>
      <c r="V170" s="1"/>
      <c r="W170" s="1"/>
    </row>
    <row r="171" spans="3:23" s="83" customFormat="1">
      <c r="C171" s="87"/>
      <c r="D171" s="84"/>
      <c r="N171" s="89"/>
      <c r="O171" s="89"/>
      <c r="P171" s="89"/>
      <c r="Q171" s="89"/>
      <c r="R171" s="89"/>
      <c r="S171" s="89"/>
      <c r="T171" s="89"/>
      <c r="V171" s="1"/>
      <c r="W171" s="1"/>
    </row>
    <row r="172" spans="3:23" s="83" customFormat="1">
      <c r="C172" s="87"/>
      <c r="D172" s="84"/>
      <c r="N172" s="89"/>
      <c r="O172" s="89"/>
      <c r="P172" s="89"/>
      <c r="Q172" s="89"/>
      <c r="R172" s="89"/>
      <c r="S172" s="89"/>
      <c r="T172" s="89"/>
      <c r="V172" s="1"/>
      <c r="W172" s="1"/>
    </row>
    <row r="173" spans="3:23" s="83" customFormat="1">
      <c r="C173" s="87"/>
      <c r="D173" s="84"/>
      <c r="N173" s="89"/>
      <c r="O173" s="89"/>
      <c r="P173" s="89"/>
      <c r="Q173" s="89"/>
      <c r="R173" s="89"/>
      <c r="S173" s="89"/>
      <c r="T173" s="89"/>
      <c r="V173" s="1"/>
      <c r="W173" s="1"/>
    </row>
    <row r="174" spans="3:23" s="83" customFormat="1">
      <c r="C174" s="87"/>
      <c r="D174" s="84"/>
      <c r="N174" s="89"/>
      <c r="O174" s="89"/>
      <c r="P174" s="89"/>
      <c r="Q174" s="89"/>
      <c r="R174" s="89"/>
      <c r="S174" s="89"/>
      <c r="T174" s="89"/>
      <c r="V174" s="1"/>
      <c r="W174" s="1"/>
    </row>
    <row r="175" spans="3:23" s="83" customFormat="1">
      <c r="C175" s="87"/>
      <c r="D175" s="84"/>
      <c r="N175" s="89"/>
      <c r="O175" s="89"/>
      <c r="P175" s="89"/>
      <c r="Q175" s="89"/>
      <c r="R175" s="89"/>
      <c r="S175" s="89"/>
      <c r="T175" s="89"/>
      <c r="V175" s="1"/>
      <c r="W175" s="1"/>
    </row>
    <row r="176" spans="3:23" s="83" customFormat="1">
      <c r="C176" s="87"/>
      <c r="D176" s="84"/>
      <c r="N176" s="89"/>
      <c r="O176" s="89"/>
      <c r="P176" s="89"/>
      <c r="Q176" s="89"/>
      <c r="R176" s="89"/>
      <c r="S176" s="89"/>
      <c r="T176" s="89"/>
      <c r="V176" s="1"/>
      <c r="W176" s="1"/>
    </row>
    <row r="177" spans="3:23" s="83" customFormat="1">
      <c r="C177" s="87"/>
      <c r="D177" s="84"/>
      <c r="N177" s="89"/>
      <c r="O177" s="89"/>
      <c r="P177" s="89"/>
      <c r="Q177" s="89"/>
      <c r="R177" s="89"/>
      <c r="S177" s="89"/>
      <c r="T177" s="89"/>
      <c r="V177" s="1"/>
      <c r="W177" s="1"/>
    </row>
    <row r="178" spans="3:23" s="83" customFormat="1">
      <c r="C178" s="87"/>
      <c r="D178" s="84"/>
      <c r="N178" s="89"/>
      <c r="O178" s="89"/>
      <c r="P178" s="89"/>
      <c r="Q178" s="89"/>
      <c r="R178" s="89"/>
      <c r="S178" s="89"/>
      <c r="T178" s="89"/>
      <c r="V178" s="1"/>
      <c r="W178" s="1"/>
    </row>
    <row r="179" spans="3:23" s="83" customFormat="1">
      <c r="C179" s="87"/>
      <c r="D179" s="84"/>
      <c r="N179" s="89"/>
      <c r="O179" s="89"/>
      <c r="P179" s="89"/>
      <c r="Q179" s="89"/>
      <c r="R179" s="89"/>
      <c r="S179" s="89"/>
      <c r="T179" s="89"/>
      <c r="V179" s="1"/>
      <c r="W179" s="1"/>
    </row>
    <row r="180" spans="3:23" s="83" customFormat="1">
      <c r="C180" s="87"/>
      <c r="D180" s="84"/>
      <c r="N180" s="89"/>
      <c r="O180" s="89"/>
      <c r="P180" s="89"/>
      <c r="Q180" s="89"/>
      <c r="R180" s="89"/>
      <c r="S180" s="89"/>
      <c r="T180" s="89"/>
      <c r="V180" s="1"/>
      <c r="W180" s="1"/>
    </row>
    <row r="181" spans="3:23" s="83" customFormat="1">
      <c r="C181" s="87"/>
      <c r="D181" s="84"/>
      <c r="N181" s="89"/>
      <c r="O181" s="89"/>
      <c r="P181" s="89"/>
      <c r="Q181" s="89"/>
      <c r="R181" s="89"/>
      <c r="S181" s="89"/>
      <c r="T181" s="89"/>
      <c r="V181" s="1"/>
      <c r="W181" s="1"/>
    </row>
    <row r="182" spans="3:23" s="83" customFormat="1">
      <c r="C182" s="87"/>
      <c r="D182" s="84"/>
      <c r="N182" s="89"/>
      <c r="O182" s="89"/>
      <c r="P182" s="89"/>
      <c r="Q182" s="89"/>
      <c r="R182" s="89"/>
      <c r="S182" s="89"/>
      <c r="T182" s="89"/>
      <c r="V182" s="1"/>
      <c r="W182" s="1"/>
    </row>
    <row r="183" spans="3:23" s="83" customFormat="1">
      <c r="C183" s="87"/>
      <c r="D183" s="84"/>
      <c r="N183" s="89"/>
      <c r="O183" s="89"/>
      <c r="P183" s="89"/>
      <c r="Q183" s="89"/>
      <c r="R183" s="89"/>
      <c r="S183" s="89"/>
      <c r="T183" s="89"/>
      <c r="V183" s="1"/>
      <c r="W183" s="1"/>
    </row>
    <row r="184" spans="3:23" s="83" customFormat="1">
      <c r="C184" s="87"/>
      <c r="D184" s="84"/>
      <c r="N184" s="89"/>
      <c r="O184" s="89"/>
      <c r="P184" s="89"/>
      <c r="Q184" s="89"/>
      <c r="R184" s="89"/>
      <c r="S184" s="89"/>
      <c r="T184" s="89"/>
      <c r="V184" s="1"/>
      <c r="W184" s="1"/>
    </row>
    <row r="185" spans="3:23" s="83" customFormat="1">
      <c r="C185" s="87"/>
      <c r="D185" s="84"/>
      <c r="N185" s="89"/>
      <c r="O185" s="89"/>
      <c r="P185" s="89"/>
      <c r="Q185" s="89"/>
      <c r="R185" s="89"/>
      <c r="S185" s="89"/>
      <c r="T185" s="89"/>
      <c r="V185" s="1"/>
      <c r="W185" s="1"/>
    </row>
    <row r="186" spans="3:23" s="83" customFormat="1">
      <c r="C186" s="87"/>
      <c r="D186" s="84"/>
      <c r="N186" s="89"/>
      <c r="O186" s="89"/>
      <c r="P186" s="89"/>
      <c r="Q186" s="89"/>
      <c r="R186" s="89"/>
      <c r="S186" s="89"/>
      <c r="T186" s="89"/>
      <c r="V186" s="1"/>
      <c r="W186" s="1"/>
    </row>
    <row r="187" spans="3:23" s="83" customFormat="1">
      <c r="C187" s="87"/>
      <c r="D187" s="84"/>
      <c r="N187" s="89"/>
      <c r="O187" s="89"/>
      <c r="P187" s="89"/>
      <c r="Q187" s="89"/>
      <c r="R187" s="89"/>
      <c r="S187" s="89"/>
      <c r="T187" s="89"/>
      <c r="V187" s="1"/>
      <c r="W187" s="1"/>
    </row>
    <row r="188" spans="3:23" s="83" customFormat="1">
      <c r="C188" s="87"/>
      <c r="D188" s="84"/>
      <c r="N188" s="89"/>
      <c r="O188" s="89"/>
      <c r="P188" s="89"/>
      <c r="Q188" s="89"/>
      <c r="R188" s="89"/>
      <c r="S188" s="89"/>
      <c r="T188" s="89"/>
      <c r="V188" s="1"/>
      <c r="W188" s="1"/>
    </row>
    <row r="189" spans="3:23" s="83" customFormat="1">
      <c r="C189" s="87"/>
      <c r="D189" s="84"/>
      <c r="N189" s="89"/>
      <c r="O189" s="89"/>
      <c r="P189" s="89"/>
      <c r="Q189" s="89"/>
      <c r="R189" s="89"/>
      <c r="S189" s="89"/>
      <c r="T189" s="89"/>
      <c r="V189" s="1"/>
      <c r="W189" s="1"/>
    </row>
    <row r="190" spans="3:23" s="83" customFormat="1">
      <c r="C190" s="87"/>
      <c r="D190" s="84"/>
      <c r="N190" s="89"/>
      <c r="O190" s="89"/>
      <c r="P190" s="89"/>
      <c r="Q190" s="89"/>
      <c r="R190" s="89"/>
      <c r="S190" s="89"/>
      <c r="T190" s="89"/>
      <c r="V190" s="1"/>
      <c r="W190" s="1"/>
    </row>
    <row r="191" spans="3:23" s="83" customFormat="1">
      <c r="C191" s="87"/>
      <c r="D191" s="84"/>
      <c r="N191" s="89"/>
      <c r="O191" s="89"/>
      <c r="P191" s="89"/>
      <c r="Q191" s="89"/>
      <c r="R191" s="89"/>
      <c r="S191" s="89"/>
      <c r="T191" s="89"/>
      <c r="V191" s="1"/>
      <c r="W191" s="1"/>
    </row>
    <row r="192" spans="3:23" s="83" customFormat="1">
      <c r="C192" s="87"/>
      <c r="D192" s="84"/>
      <c r="N192" s="89"/>
      <c r="O192" s="89"/>
      <c r="P192" s="89"/>
      <c r="Q192" s="89"/>
      <c r="R192" s="89"/>
      <c r="S192" s="89"/>
      <c r="T192" s="89"/>
      <c r="V192" s="1"/>
      <c r="W192" s="1"/>
    </row>
    <row r="193" spans="3:23" s="83" customFormat="1">
      <c r="C193" s="87"/>
      <c r="D193" s="84"/>
      <c r="N193" s="1"/>
      <c r="O193" s="1"/>
      <c r="P193" s="1"/>
      <c r="Q193" s="1"/>
      <c r="R193" s="1"/>
      <c r="S193" s="1"/>
      <c r="T193" s="1"/>
      <c r="U193" s="88" t="s">
        <v>36</v>
      </c>
      <c r="V193" s="88"/>
      <c r="W193" s="88"/>
    </row>
    <row r="194" spans="3:23" s="83" customFormat="1">
      <c r="C194" s="87"/>
      <c r="D194" s="84"/>
      <c r="N194" s="1"/>
      <c r="O194" s="1"/>
      <c r="P194" s="1"/>
      <c r="Q194" s="1"/>
      <c r="R194" s="1"/>
      <c r="S194" s="1"/>
      <c r="T194" s="1"/>
    </row>
    <row r="195" spans="3:23" s="83" customFormat="1">
      <c r="C195" s="87"/>
      <c r="D195" s="84"/>
      <c r="N195" s="1"/>
      <c r="O195" s="1"/>
      <c r="P195" s="1"/>
      <c r="Q195" s="1"/>
      <c r="R195" s="1"/>
      <c r="S195" s="1"/>
      <c r="T195" s="1"/>
    </row>
    <row r="196" spans="3:23" s="83" customFormat="1">
      <c r="C196" s="87"/>
      <c r="D196" s="84"/>
      <c r="N196" s="1"/>
      <c r="O196" s="1"/>
      <c r="P196" s="1"/>
      <c r="Q196" s="1"/>
      <c r="R196" s="1"/>
      <c r="S196" s="1"/>
      <c r="T196" s="1"/>
    </row>
    <row r="197" spans="3:23" s="83" customFormat="1">
      <c r="C197" s="87"/>
      <c r="D197" s="84"/>
      <c r="N197" s="1"/>
      <c r="O197" s="1"/>
      <c r="P197" s="1"/>
      <c r="Q197" s="1"/>
      <c r="R197" s="1"/>
      <c r="S197" s="1"/>
      <c r="T197" s="1"/>
    </row>
    <row r="198" spans="3:23" s="83" customFormat="1">
      <c r="C198" s="87"/>
      <c r="D198" s="84"/>
      <c r="N198" s="1"/>
      <c r="O198" s="1"/>
      <c r="P198" s="1"/>
      <c r="Q198" s="1"/>
      <c r="R198" s="1"/>
      <c r="S198" s="1"/>
      <c r="T198" s="1"/>
    </row>
    <row r="199" spans="3:23" s="83" customFormat="1">
      <c r="C199" s="87"/>
      <c r="D199" s="84"/>
      <c r="N199" s="1"/>
      <c r="O199" s="1"/>
      <c r="P199" s="1"/>
      <c r="Q199" s="1"/>
      <c r="R199" s="1"/>
      <c r="S199" s="1"/>
      <c r="T199" s="1"/>
    </row>
    <row r="200" spans="3:23" s="83" customFormat="1">
      <c r="C200" s="87"/>
      <c r="D200" s="84"/>
      <c r="N200" s="1"/>
      <c r="O200" s="1"/>
      <c r="P200" s="1"/>
      <c r="Q200" s="1"/>
      <c r="R200" s="1"/>
      <c r="S200" s="1"/>
      <c r="T200" s="1"/>
    </row>
    <row r="201" spans="3:23" s="83" customFormat="1">
      <c r="C201" s="87"/>
      <c r="D201" s="84"/>
      <c r="N201" s="1"/>
      <c r="O201" s="1"/>
      <c r="P201" s="1"/>
      <c r="Q201" s="1"/>
      <c r="R201" s="1"/>
      <c r="S201" s="1"/>
      <c r="T201" s="1"/>
    </row>
    <row r="202" spans="3:23" s="83" customFormat="1">
      <c r="C202" s="87"/>
      <c r="D202" s="84"/>
      <c r="N202" s="1"/>
      <c r="O202" s="1"/>
      <c r="P202" s="1"/>
      <c r="Q202" s="1"/>
      <c r="R202" s="1"/>
      <c r="S202" s="1"/>
      <c r="T202" s="1"/>
    </row>
    <row r="203" spans="3:23" s="83" customFormat="1">
      <c r="C203" s="87"/>
      <c r="D203" s="84"/>
      <c r="N203" s="1"/>
      <c r="O203" s="1"/>
      <c r="P203" s="1"/>
      <c r="Q203" s="1"/>
      <c r="R203" s="1"/>
      <c r="S203" s="1"/>
      <c r="T203" s="1"/>
    </row>
    <row r="204" spans="3:23" s="83" customFormat="1">
      <c r="C204" s="87"/>
      <c r="D204" s="84"/>
      <c r="N204" s="1"/>
      <c r="O204" s="1"/>
      <c r="P204" s="1"/>
      <c r="Q204" s="1"/>
      <c r="R204" s="1"/>
      <c r="S204" s="1"/>
      <c r="T204" s="1"/>
    </row>
    <row r="205" spans="3:23" s="83" customFormat="1">
      <c r="C205" s="87"/>
      <c r="D205" s="84"/>
      <c r="N205" s="1"/>
      <c r="O205" s="1"/>
      <c r="P205" s="1"/>
      <c r="Q205" s="1"/>
      <c r="R205" s="1"/>
      <c r="S205" s="1"/>
      <c r="T205" s="1"/>
    </row>
    <row r="206" spans="3:23" s="83" customFormat="1">
      <c r="C206" s="87"/>
      <c r="D206" s="84"/>
      <c r="N206" s="1"/>
      <c r="O206" s="1"/>
      <c r="P206" s="1"/>
      <c r="Q206" s="1"/>
      <c r="R206" s="1"/>
      <c r="S206" s="1"/>
      <c r="T206" s="1"/>
    </row>
    <row r="207" spans="3:23" s="83" customFormat="1">
      <c r="C207" s="87"/>
      <c r="D207" s="84"/>
      <c r="N207" s="1"/>
      <c r="O207" s="1"/>
      <c r="P207" s="1"/>
      <c r="Q207" s="1"/>
      <c r="R207" s="1"/>
      <c r="S207" s="1"/>
      <c r="T207" s="1"/>
    </row>
    <row r="208" spans="3:23" s="83" customFormat="1">
      <c r="C208" s="87"/>
      <c r="D208" s="84"/>
      <c r="N208" s="1"/>
      <c r="O208" s="1"/>
      <c r="P208" s="1"/>
      <c r="Q208" s="1"/>
      <c r="R208" s="1"/>
      <c r="S208" s="1"/>
      <c r="T208" s="1"/>
    </row>
    <row r="209" spans="3:20" s="83" customFormat="1">
      <c r="C209" s="87"/>
      <c r="D209" s="84"/>
      <c r="N209" s="1"/>
      <c r="O209" s="1"/>
      <c r="P209" s="1"/>
      <c r="Q209" s="1"/>
      <c r="R209" s="1"/>
      <c r="S209" s="1"/>
      <c r="T209" s="1"/>
    </row>
    <row r="210" spans="3:20" s="83" customFormat="1">
      <c r="C210" s="87"/>
      <c r="D210" s="84"/>
      <c r="N210" s="1"/>
      <c r="O210" s="1"/>
      <c r="P210" s="1"/>
      <c r="Q210" s="1"/>
      <c r="R210" s="1"/>
      <c r="S210" s="1"/>
      <c r="T210" s="1"/>
    </row>
    <row r="211" spans="3:20" s="83" customFormat="1">
      <c r="C211" s="87"/>
      <c r="D211" s="84"/>
      <c r="N211" s="1"/>
      <c r="O211" s="1"/>
      <c r="P211" s="1"/>
      <c r="Q211" s="1"/>
      <c r="R211" s="1"/>
      <c r="S211" s="1"/>
      <c r="T211" s="1"/>
    </row>
    <row r="212" spans="3:20" s="83" customFormat="1">
      <c r="C212" s="87"/>
      <c r="D212" s="84"/>
      <c r="N212" s="1"/>
      <c r="O212" s="1"/>
      <c r="P212" s="1"/>
      <c r="Q212" s="1"/>
      <c r="R212" s="1"/>
      <c r="S212" s="1"/>
      <c r="T212" s="1"/>
    </row>
    <row r="213" spans="3:20" s="83" customFormat="1">
      <c r="C213" s="87"/>
      <c r="D213" s="84"/>
      <c r="N213" s="1"/>
      <c r="O213" s="1"/>
      <c r="P213" s="1"/>
      <c r="Q213" s="1"/>
      <c r="R213" s="1"/>
      <c r="S213" s="1"/>
      <c r="T213" s="1"/>
    </row>
    <row r="214" spans="3:20" s="83" customFormat="1">
      <c r="C214" s="87"/>
      <c r="D214" s="84"/>
      <c r="N214" s="1"/>
      <c r="O214" s="1"/>
      <c r="P214" s="1"/>
      <c r="Q214" s="1"/>
      <c r="R214" s="1"/>
      <c r="S214" s="1"/>
      <c r="T214" s="1"/>
    </row>
    <row r="215" spans="3:20" s="83" customFormat="1">
      <c r="C215" s="87"/>
      <c r="D215" s="84"/>
      <c r="N215" s="1"/>
      <c r="O215" s="1"/>
      <c r="P215" s="1"/>
      <c r="Q215" s="1"/>
      <c r="R215" s="1"/>
      <c r="S215" s="1"/>
      <c r="T215" s="1"/>
    </row>
    <row r="216" spans="3:20" s="83" customFormat="1">
      <c r="C216" s="87"/>
      <c r="D216" s="84"/>
      <c r="N216" s="1"/>
      <c r="O216" s="1"/>
      <c r="P216" s="1"/>
      <c r="Q216" s="1"/>
      <c r="R216" s="1"/>
      <c r="S216" s="1"/>
      <c r="T216" s="1"/>
    </row>
    <row r="217" spans="3:20" s="83" customFormat="1">
      <c r="C217" s="87"/>
      <c r="D217" s="84"/>
      <c r="N217" s="1"/>
      <c r="O217" s="1"/>
      <c r="P217" s="1"/>
      <c r="Q217" s="1"/>
      <c r="R217" s="1"/>
      <c r="S217" s="1"/>
      <c r="T217" s="1"/>
    </row>
    <row r="218" spans="3:20" s="83" customFormat="1">
      <c r="C218" s="87"/>
      <c r="D218" s="84"/>
      <c r="N218" s="1"/>
      <c r="O218" s="1"/>
      <c r="P218" s="1"/>
      <c r="Q218" s="1"/>
      <c r="R218" s="1"/>
      <c r="S218" s="1"/>
      <c r="T218" s="1"/>
    </row>
    <row r="219" spans="3:20" s="83" customFormat="1">
      <c r="C219" s="87"/>
      <c r="D219" s="84"/>
      <c r="N219" s="1"/>
      <c r="O219" s="1"/>
      <c r="P219" s="1"/>
      <c r="Q219" s="1"/>
      <c r="R219" s="1"/>
      <c r="S219" s="1"/>
      <c r="T219" s="1"/>
    </row>
    <row r="220" spans="3:20" s="83" customFormat="1">
      <c r="C220" s="87"/>
      <c r="D220" s="84"/>
      <c r="N220" s="1"/>
      <c r="O220" s="1"/>
      <c r="P220" s="1"/>
      <c r="Q220" s="1"/>
      <c r="R220" s="1"/>
      <c r="S220" s="1"/>
      <c r="T220" s="1"/>
    </row>
    <row r="221" spans="3:20" s="83" customFormat="1">
      <c r="C221" s="87"/>
      <c r="D221" s="84"/>
      <c r="N221" s="1"/>
      <c r="O221" s="1"/>
      <c r="P221" s="1"/>
      <c r="Q221" s="1"/>
      <c r="R221" s="1"/>
      <c r="S221" s="1"/>
      <c r="T221" s="1"/>
    </row>
    <row r="222" spans="3:20" s="83" customFormat="1">
      <c r="C222" s="87"/>
      <c r="D222" s="84"/>
      <c r="N222" s="1"/>
      <c r="O222" s="1"/>
      <c r="P222" s="1"/>
      <c r="Q222" s="1"/>
      <c r="R222" s="1"/>
      <c r="S222" s="1"/>
      <c r="T222" s="1"/>
    </row>
    <row r="223" spans="3:20" s="83" customFormat="1">
      <c r="C223" s="87"/>
      <c r="D223" s="84"/>
      <c r="N223" s="1"/>
      <c r="O223" s="1"/>
      <c r="P223" s="1"/>
      <c r="Q223" s="1"/>
      <c r="R223" s="1"/>
      <c r="S223" s="1"/>
      <c r="T223" s="1"/>
    </row>
    <row r="224" spans="3:20" s="83" customFormat="1">
      <c r="C224" s="87"/>
      <c r="D224" s="84"/>
      <c r="N224" s="1"/>
      <c r="O224" s="1"/>
      <c r="P224" s="1"/>
      <c r="Q224" s="1"/>
      <c r="R224" s="1"/>
      <c r="S224" s="1"/>
      <c r="T224" s="1"/>
    </row>
    <row r="225" spans="3:20" s="83" customFormat="1">
      <c r="C225" s="87"/>
      <c r="D225" s="84"/>
      <c r="N225" s="1"/>
      <c r="O225" s="1"/>
      <c r="P225" s="1"/>
      <c r="Q225" s="1"/>
      <c r="R225" s="1"/>
      <c r="S225" s="1"/>
      <c r="T225" s="1"/>
    </row>
    <row r="226" spans="3:20" s="83" customFormat="1">
      <c r="C226" s="87"/>
      <c r="D226" s="84"/>
      <c r="N226" s="1"/>
      <c r="O226" s="1"/>
      <c r="P226" s="1"/>
      <c r="Q226" s="1"/>
      <c r="R226" s="1"/>
      <c r="S226" s="1"/>
      <c r="T226" s="1"/>
    </row>
    <row r="227" spans="3:20" s="83" customFormat="1">
      <c r="C227" s="87"/>
      <c r="D227" s="84"/>
      <c r="N227" s="1"/>
      <c r="O227" s="1"/>
      <c r="P227" s="1"/>
      <c r="Q227" s="1"/>
      <c r="R227" s="1"/>
      <c r="S227" s="1"/>
      <c r="T227" s="1"/>
    </row>
    <row r="228" spans="3:20" s="83" customFormat="1">
      <c r="C228" s="87"/>
      <c r="D228" s="84"/>
      <c r="N228" s="1"/>
      <c r="O228" s="1"/>
      <c r="P228" s="1"/>
      <c r="Q228" s="1"/>
      <c r="R228" s="1"/>
      <c r="S228" s="1"/>
      <c r="T228" s="1"/>
    </row>
    <row r="229" spans="3:20" s="83" customFormat="1">
      <c r="C229" s="87"/>
      <c r="D229" s="84"/>
      <c r="N229" s="1"/>
      <c r="O229" s="1"/>
      <c r="P229" s="1"/>
      <c r="Q229" s="1"/>
      <c r="R229" s="1"/>
      <c r="S229" s="1"/>
      <c r="T229" s="1"/>
    </row>
    <row r="230" spans="3:20" s="83" customFormat="1">
      <c r="C230" s="87"/>
      <c r="D230" s="84"/>
      <c r="N230" s="1"/>
      <c r="O230" s="1"/>
      <c r="P230" s="1"/>
      <c r="Q230" s="1"/>
      <c r="R230" s="1"/>
      <c r="S230" s="1"/>
      <c r="T230" s="1"/>
    </row>
    <row r="231" spans="3:20" s="83" customFormat="1">
      <c r="C231" s="87"/>
      <c r="D231" s="84"/>
      <c r="N231" s="1"/>
      <c r="O231" s="1"/>
      <c r="P231" s="1"/>
      <c r="Q231" s="1"/>
      <c r="R231" s="1"/>
      <c r="S231" s="1"/>
      <c r="T231" s="1"/>
    </row>
    <row r="232" spans="3:20" s="83" customFormat="1">
      <c r="C232" s="87"/>
      <c r="D232" s="84"/>
      <c r="N232" s="1"/>
      <c r="O232" s="1"/>
      <c r="P232" s="1"/>
      <c r="Q232" s="1"/>
      <c r="R232" s="1"/>
      <c r="S232" s="1"/>
      <c r="T232" s="1"/>
    </row>
    <row r="233" spans="3:20" s="83" customFormat="1">
      <c r="C233" s="87"/>
      <c r="D233" s="84"/>
      <c r="N233" s="1"/>
      <c r="O233" s="1"/>
      <c r="P233" s="1"/>
      <c r="Q233" s="1"/>
      <c r="R233" s="1"/>
      <c r="S233" s="1"/>
      <c r="T233" s="1"/>
    </row>
    <row r="234" spans="3:20" s="83" customFormat="1">
      <c r="C234" s="87"/>
      <c r="D234" s="84"/>
      <c r="N234" s="1"/>
      <c r="O234" s="1"/>
      <c r="P234" s="1"/>
      <c r="Q234" s="1"/>
      <c r="R234" s="1"/>
      <c r="S234" s="1"/>
      <c r="T234" s="1"/>
    </row>
    <row r="235" spans="3:20" s="83" customFormat="1">
      <c r="C235" s="87"/>
      <c r="D235" s="84"/>
      <c r="N235" s="1"/>
      <c r="O235" s="1"/>
      <c r="P235" s="1"/>
      <c r="Q235" s="1"/>
      <c r="R235" s="1"/>
      <c r="S235" s="1"/>
      <c r="T235" s="1"/>
    </row>
    <row r="236" spans="3:20" s="83" customFormat="1">
      <c r="C236" s="87"/>
      <c r="D236" s="84"/>
      <c r="N236" s="1"/>
      <c r="O236" s="1"/>
      <c r="P236" s="1"/>
      <c r="Q236" s="1"/>
      <c r="R236" s="1"/>
      <c r="S236" s="1"/>
      <c r="T236" s="1"/>
    </row>
    <row r="237" spans="3:20" s="83" customFormat="1">
      <c r="C237" s="87"/>
      <c r="D237" s="84"/>
      <c r="N237" s="1"/>
      <c r="O237" s="1"/>
      <c r="P237" s="1"/>
      <c r="Q237" s="1"/>
      <c r="R237" s="1"/>
      <c r="S237" s="1"/>
      <c r="T237" s="1"/>
    </row>
    <row r="238" spans="3:20" s="83" customFormat="1">
      <c r="C238" s="87"/>
      <c r="D238" s="84"/>
      <c r="N238" s="1"/>
      <c r="O238" s="1"/>
      <c r="P238" s="1"/>
      <c r="Q238" s="1"/>
      <c r="R238" s="1"/>
      <c r="S238" s="1"/>
      <c r="T238" s="1"/>
    </row>
    <row r="239" spans="3:20" s="83" customFormat="1">
      <c r="C239" s="87"/>
      <c r="D239" s="84"/>
      <c r="N239" s="1"/>
      <c r="O239" s="1"/>
      <c r="P239" s="1"/>
      <c r="Q239" s="1"/>
      <c r="R239" s="1"/>
      <c r="S239" s="1"/>
      <c r="T239" s="1"/>
    </row>
    <row r="240" spans="3:20" s="83" customFormat="1">
      <c r="C240" s="87"/>
      <c r="D240" s="84"/>
      <c r="N240" s="1"/>
      <c r="O240" s="1"/>
      <c r="P240" s="1"/>
      <c r="Q240" s="1"/>
      <c r="R240" s="1"/>
      <c r="S240" s="1"/>
      <c r="T240" s="1"/>
    </row>
    <row r="241" spans="3:20" s="83" customFormat="1">
      <c r="C241" s="87"/>
      <c r="D241" s="84"/>
      <c r="N241" s="1"/>
      <c r="O241" s="1"/>
      <c r="P241" s="1"/>
      <c r="Q241" s="1"/>
      <c r="R241" s="1"/>
      <c r="S241" s="1"/>
      <c r="T241" s="1"/>
    </row>
    <row r="242" spans="3:20" s="83" customFormat="1">
      <c r="C242" s="87"/>
      <c r="D242" s="84"/>
      <c r="N242" s="1"/>
      <c r="O242" s="1"/>
      <c r="P242" s="1"/>
      <c r="Q242" s="1"/>
      <c r="R242" s="1"/>
      <c r="S242" s="1"/>
      <c r="T242" s="1"/>
    </row>
    <row r="243" spans="3:20" s="83" customFormat="1">
      <c r="C243" s="87"/>
      <c r="D243" s="84"/>
      <c r="N243" s="1"/>
      <c r="O243" s="1"/>
      <c r="P243" s="1"/>
      <c r="Q243" s="1"/>
      <c r="R243" s="1"/>
      <c r="S243" s="1"/>
      <c r="T243" s="1"/>
    </row>
    <row r="244" spans="3:20" s="83" customFormat="1">
      <c r="C244" s="87"/>
      <c r="D244" s="84"/>
      <c r="N244" s="1"/>
      <c r="O244" s="1"/>
      <c r="P244" s="1"/>
      <c r="Q244" s="1"/>
      <c r="R244" s="1"/>
      <c r="S244" s="1"/>
      <c r="T244" s="1"/>
    </row>
    <row r="245" spans="3:20" s="83" customFormat="1">
      <c r="C245" s="87"/>
      <c r="D245" s="84"/>
      <c r="N245" s="1"/>
      <c r="O245" s="1"/>
      <c r="P245" s="1"/>
      <c r="Q245" s="1"/>
      <c r="R245" s="1"/>
      <c r="S245" s="1"/>
      <c r="T245" s="1"/>
    </row>
    <row r="246" spans="3:20" s="83" customFormat="1">
      <c r="C246" s="87"/>
      <c r="D246" s="84"/>
      <c r="N246" s="1"/>
      <c r="O246" s="1"/>
      <c r="P246" s="1"/>
      <c r="Q246" s="1"/>
      <c r="R246" s="1"/>
      <c r="S246" s="1"/>
      <c r="T246" s="1"/>
    </row>
    <row r="247" spans="3:20" s="83" customFormat="1">
      <c r="C247" s="87"/>
      <c r="D247" s="84"/>
      <c r="N247" s="1"/>
      <c r="O247" s="1"/>
      <c r="P247" s="1"/>
      <c r="Q247" s="1"/>
      <c r="R247" s="1"/>
      <c r="S247" s="1"/>
      <c r="T247" s="1"/>
    </row>
    <row r="248" spans="3:20" s="83" customFormat="1">
      <c r="C248" s="87"/>
      <c r="D248" s="84"/>
      <c r="N248" s="1"/>
      <c r="O248" s="1"/>
      <c r="P248" s="1"/>
      <c r="Q248" s="1"/>
      <c r="R248" s="1"/>
      <c r="S248" s="1"/>
      <c r="T248" s="1"/>
    </row>
    <row r="249" spans="3:20" s="83" customFormat="1">
      <c r="C249" s="87"/>
      <c r="D249" s="84"/>
      <c r="N249" s="1"/>
      <c r="O249" s="1"/>
      <c r="P249" s="1"/>
      <c r="Q249" s="1"/>
      <c r="R249" s="1"/>
      <c r="S249" s="1"/>
      <c r="T249" s="1"/>
    </row>
    <row r="250" spans="3:20" s="83" customFormat="1">
      <c r="C250" s="87"/>
      <c r="D250" s="84"/>
      <c r="N250" s="1"/>
      <c r="O250" s="1"/>
      <c r="P250" s="1"/>
      <c r="Q250" s="1"/>
      <c r="R250" s="1"/>
      <c r="S250" s="1"/>
      <c r="T250" s="1"/>
    </row>
    <row r="251" spans="3:20" s="83" customFormat="1">
      <c r="C251" s="87"/>
      <c r="D251" s="84"/>
      <c r="N251" s="1"/>
      <c r="O251" s="1"/>
      <c r="P251" s="1"/>
      <c r="Q251" s="1"/>
      <c r="R251" s="1"/>
      <c r="S251" s="1"/>
      <c r="T251" s="1"/>
    </row>
    <row r="252" spans="3:20" s="83" customFormat="1">
      <c r="C252" s="87"/>
      <c r="D252" s="84"/>
      <c r="N252" s="1"/>
      <c r="O252" s="1"/>
      <c r="P252" s="1"/>
      <c r="Q252" s="1"/>
      <c r="R252" s="1"/>
      <c r="S252" s="1"/>
      <c r="T252" s="1"/>
    </row>
    <row r="253" spans="3:20" s="83" customFormat="1">
      <c r="C253" s="87"/>
      <c r="D253" s="84"/>
      <c r="N253" s="1"/>
      <c r="O253" s="1"/>
      <c r="P253" s="1"/>
      <c r="Q253" s="1"/>
      <c r="R253" s="1"/>
      <c r="S253" s="1"/>
      <c r="T253" s="1"/>
    </row>
    <row r="254" spans="3:20" s="83" customFormat="1">
      <c r="C254" s="87"/>
      <c r="D254" s="84"/>
      <c r="N254" s="1"/>
      <c r="O254" s="1"/>
      <c r="P254" s="1"/>
      <c r="Q254" s="1"/>
      <c r="R254" s="1"/>
      <c r="S254" s="1"/>
      <c r="T254" s="1"/>
    </row>
    <row r="255" spans="3:20" s="83" customFormat="1">
      <c r="C255" s="87"/>
      <c r="D255" s="84"/>
      <c r="N255" s="1"/>
      <c r="O255" s="1"/>
      <c r="P255" s="1"/>
      <c r="Q255" s="1"/>
      <c r="R255" s="1"/>
      <c r="S255" s="1"/>
      <c r="T255" s="1"/>
    </row>
    <row r="256" spans="3:20" s="83" customFormat="1">
      <c r="C256" s="87"/>
      <c r="D256" s="84"/>
      <c r="N256" s="1"/>
      <c r="O256" s="1"/>
      <c r="P256" s="1"/>
      <c r="Q256" s="1"/>
      <c r="R256" s="1"/>
      <c r="S256" s="1"/>
      <c r="T256" s="1"/>
    </row>
    <row r="257" spans="3:20" s="83" customFormat="1">
      <c r="C257" s="87"/>
      <c r="D257" s="84"/>
      <c r="N257" s="1"/>
      <c r="O257" s="1"/>
      <c r="P257" s="1"/>
      <c r="Q257" s="1"/>
      <c r="R257" s="1"/>
      <c r="S257" s="1"/>
      <c r="T257" s="1"/>
    </row>
    <row r="258" spans="3:20" s="83" customFormat="1">
      <c r="C258" s="87"/>
      <c r="D258" s="84"/>
      <c r="N258" s="1"/>
      <c r="O258" s="1"/>
      <c r="P258" s="1"/>
      <c r="Q258" s="1"/>
      <c r="R258" s="1"/>
      <c r="S258" s="1"/>
      <c r="T258" s="1"/>
    </row>
    <row r="259" spans="3:20" s="83" customFormat="1">
      <c r="C259" s="87"/>
      <c r="D259" s="84"/>
      <c r="N259" s="1"/>
      <c r="O259" s="1"/>
      <c r="P259" s="1"/>
      <c r="Q259" s="1"/>
      <c r="R259" s="1"/>
      <c r="S259" s="1"/>
      <c r="T259" s="1"/>
    </row>
    <row r="260" spans="3:20" s="83" customFormat="1">
      <c r="C260" s="87"/>
      <c r="D260" s="84"/>
      <c r="N260" s="1"/>
      <c r="O260" s="1"/>
      <c r="P260" s="1"/>
      <c r="Q260" s="1"/>
      <c r="R260" s="1"/>
      <c r="S260" s="1"/>
      <c r="T260" s="1"/>
    </row>
    <row r="261" spans="3:20" s="83" customFormat="1">
      <c r="C261" s="87"/>
      <c r="D261" s="84"/>
      <c r="N261" s="1"/>
      <c r="O261" s="1"/>
      <c r="P261" s="1"/>
      <c r="Q261" s="1"/>
      <c r="R261" s="1"/>
      <c r="S261" s="1"/>
      <c r="T261" s="1"/>
    </row>
    <row r="262" spans="3:20" s="83" customFormat="1">
      <c r="C262" s="87"/>
      <c r="D262" s="84"/>
      <c r="N262" s="1"/>
      <c r="O262" s="1"/>
      <c r="P262" s="1"/>
      <c r="Q262" s="1"/>
      <c r="R262" s="1"/>
      <c r="S262" s="1"/>
      <c r="T262" s="1"/>
    </row>
    <row r="263" spans="3:20" s="83" customFormat="1">
      <c r="C263" s="87"/>
      <c r="D263" s="84"/>
      <c r="N263" s="1"/>
      <c r="O263" s="1"/>
      <c r="P263" s="1"/>
      <c r="Q263" s="1"/>
      <c r="R263" s="1"/>
      <c r="S263" s="1"/>
      <c r="T263" s="1"/>
    </row>
    <row r="264" spans="3:20" s="83" customFormat="1">
      <c r="C264" s="87"/>
      <c r="D264" s="84"/>
      <c r="N264" s="1"/>
      <c r="O264" s="1"/>
      <c r="P264" s="1"/>
      <c r="Q264" s="1"/>
      <c r="R264" s="1"/>
      <c r="S264" s="1"/>
      <c r="T264" s="1"/>
    </row>
    <row r="265" spans="3:20" s="83" customFormat="1">
      <c r="C265" s="87"/>
      <c r="D265" s="84"/>
      <c r="N265" s="1"/>
      <c r="O265" s="1"/>
      <c r="P265" s="1"/>
      <c r="Q265" s="1"/>
      <c r="R265" s="1"/>
      <c r="S265" s="1"/>
      <c r="T265" s="1"/>
    </row>
    <row r="266" spans="3:20" s="83" customFormat="1">
      <c r="C266" s="87"/>
      <c r="D266" s="84"/>
      <c r="N266" s="1"/>
      <c r="O266" s="1"/>
      <c r="P266" s="1"/>
      <c r="Q266" s="1"/>
      <c r="R266" s="1"/>
      <c r="S266" s="1"/>
      <c r="T266" s="1"/>
    </row>
    <row r="267" spans="3:20" s="83" customFormat="1">
      <c r="C267" s="87"/>
      <c r="D267" s="84"/>
      <c r="N267" s="1"/>
      <c r="O267" s="1"/>
      <c r="P267" s="1"/>
      <c r="Q267" s="1"/>
      <c r="R267" s="1"/>
      <c r="S267" s="1"/>
      <c r="T267" s="1"/>
    </row>
    <row r="268" spans="3:20" s="83" customFormat="1">
      <c r="C268" s="87"/>
      <c r="D268" s="84"/>
      <c r="N268" s="1"/>
      <c r="O268" s="1"/>
      <c r="P268" s="1"/>
      <c r="Q268" s="1"/>
      <c r="R268" s="1"/>
      <c r="S268" s="1"/>
      <c r="T268" s="1"/>
    </row>
    <row r="269" spans="3:20" s="83" customFormat="1">
      <c r="C269" s="87"/>
      <c r="D269" s="84"/>
      <c r="N269" s="1"/>
      <c r="O269" s="1"/>
      <c r="P269" s="1"/>
      <c r="Q269" s="1"/>
      <c r="R269" s="1"/>
      <c r="S269" s="1"/>
      <c r="T269" s="1"/>
    </row>
    <row r="270" spans="3:20" s="83" customFormat="1">
      <c r="C270" s="87"/>
      <c r="D270" s="84"/>
      <c r="N270" s="1"/>
      <c r="O270" s="1"/>
      <c r="P270" s="1"/>
      <c r="Q270" s="1"/>
      <c r="R270" s="1"/>
      <c r="S270" s="1"/>
      <c r="T270" s="1"/>
    </row>
    <row r="271" spans="3:20" s="83" customFormat="1">
      <c r="C271" s="87"/>
      <c r="D271" s="84"/>
      <c r="N271" s="1"/>
      <c r="O271" s="1"/>
      <c r="P271" s="1"/>
      <c r="Q271" s="1"/>
      <c r="R271" s="1"/>
      <c r="S271" s="1"/>
      <c r="T271" s="1"/>
    </row>
    <row r="272" spans="3:20" s="83" customFormat="1">
      <c r="C272" s="87"/>
      <c r="D272" s="84"/>
      <c r="N272" s="1"/>
      <c r="O272" s="1"/>
      <c r="P272" s="1"/>
      <c r="Q272" s="1"/>
      <c r="R272" s="1"/>
      <c r="S272" s="1"/>
      <c r="T272" s="1"/>
    </row>
    <row r="273" spans="3:20" s="83" customFormat="1">
      <c r="C273" s="87"/>
      <c r="D273" s="84"/>
      <c r="N273" s="1"/>
      <c r="O273" s="1"/>
      <c r="P273" s="1"/>
      <c r="Q273" s="1"/>
      <c r="R273" s="1"/>
      <c r="S273" s="1"/>
      <c r="T273" s="1"/>
    </row>
    <row r="274" spans="3:20" s="83" customFormat="1">
      <c r="C274" s="87"/>
      <c r="D274" s="84"/>
      <c r="N274" s="1"/>
      <c r="O274" s="1"/>
      <c r="P274" s="1"/>
      <c r="Q274" s="1"/>
      <c r="R274" s="1"/>
      <c r="S274" s="1"/>
      <c r="T274" s="1"/>
    </row>
    <row r="275" spans="3:20" s="83" customFormat="1">
      <c r="C275" s="87"/>
      <c r="D275" s="84"/>
      <c r="N275" s="1"/>
      <c r="O275" s="1"/>
      <c r="P275" s="1"/>
      <c r="Q275" s="1"/>
      <c r="R275" s="1"/>
      <c r="S275" s="1"/>
      <c r="T275" s="1"/>
    </row>
    <row r="276" spans="3:20" s="83" customFormat="1">
      <c r="C276" s="87"/>
      <c r="D276" s="84"/>
      <c r="N276" s="1"/>
      <c r="O276" s="1"/>
      <c r="P276" s="1"/>
      <c r="Q276" s="1"/>
      <c r="R276" s="1"/>
      <c r="S276" s="1"/>
      <c r="T276" s="1"/>
    </row>
    <row r="277" spans="3:20" s="83" customFormat="1">
      <c r="C277" s="87"/>
      <c r="D277" s="84"/>
      <c r="N277" s="1"/>
      <c r="O277" s="1"/>
      <c r="P277" s="1"/>
      <c r="Q277" s="1"/>
      <c r="R277" s="1"/>
      <c r="S277" s="1"/>
      <c r="T277" s="1"/>
    </row>
    <row r="278" spans="3:20" s="83" customFormat="1">
      <c r="C278" s="87"/>
      <c r="D278" s="84"/>
      <c r="N278" s="1"/>
      <c r="O278" s="1"/>
      <c r="P278" s="1"/>
      <c r="Q278" s="1"/>
      <c r="R278" s="1"/>
      <c r="S278" s="1"/>
      <c r="T278" s="1"/>
    </row>
    <row r="279" spans="3:20" s="83" customFormat="1">
      <c r="C279" s="87"/>
      <c r="D279" s="84"/>
      <c r="N279" s="1"/>
      <c r="O279" s="1"/>
      <c r="P279" s="1"/>
      <c r="Q279" s="1"/>
      <c r="R279" s="1"/>
      <c r="S279" s="1"/>
      <c r="T279" s="1"/>
    </row>
    <row r="280" spans="3:20" s="83" customFormat="1">
      <c r="C280" s="87"/>
      <c r="D280" s="84"/>
      <c r="N280" s="1"/>
      <c r="O280" s="1"/>
      <c r="P280" s="1"/>
      <c r="Q280" s="1"/>
      <c r="R280" s="1"/>
      <c r="S280" s="1"/>
      <c r="T280" s="1"/>
    </row>
    <row r="281" spans="3:20" s="83" customFormat="1">
      <c r="C281" s="86"/>
      <c r="D281" s="84"/>
      <c r="N281" s="1"/>
      <c r="O281" s="1"/>
      <c r="P281" s="1"/>
      <c r="Q281" s="1"/>
      <c r="R281" s="1"/>
      <c r="S281" s="1"/>
      <c r="T281" s="1"/>
    </row>
    <row r="282" spans="3:20" s="83" customFormat="1">
      <c r="C282" s="86"/>
      <c r="D282" s="84"/>
      <c r="N282" s="1"/>
      <c r="O282" s="1"/>
      <c r="P282" s="1"/>
      <c r="Q282" s="1"/>
      <c r="R282" s="1"/>
      <c r="S282" s="1"/>
      <c r="T282" s="1"/>
    </row>
    <row r="283" spans="3:20" s="83" customFormat="1">
      <c r="C283" s="86"/>
      <c r="D283" s="84"/>
      <c r="N283" s="1"/>
      <c r="O283" s="1"/>
      <c r="P283" s="1"/>
      <c r="Q283" s="1"/>
      <c r="R283" s="1"/>
      <c r="S283" s="1"/>
      <c r="T283" s="1"/>
    </row>
    <row r="284" spans="3:20" s="83" customFormat="1">
      <c r="C284" s="86"/>
      <c r="D284" s="84"/>
      <c r="N284" s="1"/>
      <c r="O284" s="1"/>
      <c r="P284" s="1"/>
      <c r="Q284" s="1"/>
      <c r="R284" s="1"/>
      <c r="S284" s="1"/>
      <c r="T284" s="1"/>
    </row>
    <row r="285" spans="3:20" s="83" customFormat="1">
      <c r="C285" s="86"/>
      <c r="D285" s="84"/>
      <c r="N285" s="1"/>
      <c r="O285" s="1"/>
      <c r="P285" s="1"/>
      <c r="Q285" s="1"/>
      <c r="R285" s="1"/>
      <c r="S285" s="1"/>
      <c r="T285" s="1"/>
    </row>
    <row r="286" spans="3:20" s="83" customFormat="1">
      <c r="C286" s="85"/>
      <c r="D286" s="84"/>
      <c r="N286" s="1"/>
      <c r="O286" s="1"/>
      <c r="P286" s="1"/>
      <c r="Q286" s="1"/>
      <c r="R286" s="1"/>
      <c r="S286" s="1"/>
      <c r="T286" s="1"/>
    </row>
    <row r="287" spans="3:20" s="83" customFormat="1">
      <c r="C287" s="84"/>
      <c r="D287" s="84"/>
      <c r="N287" s="1"/>
      <c r="O287" s="1"/>
      <c r="P287" s="1"/>
      <c r="Q287" s="1"/>
      <c r="R287" s="1"/>
      <c r="S287" s="1"/>
      <c r="T287" s="1"/>
    </row>
  </sheetData>
  <protectedRanges>
    <protectedRange sqref="C5:C29 H4:I7 I14:I16 I18 E5:E29" name="Bereich1"/>
  </protectedRanges>
  <mergeCells count="24">
    <mergeCell ref="K2:AP2"/>
    <mergeCell ref="B2:I2"/>
    <mergeCell ref="H9:I9"/>
    <mergeCell ref="H11:I11"/>
    <mergeCell ref="H4:I4"/>
    <mergeCell ref="K6:L6"/>
    <mergeCell ref="H5:I5"/>
    <mergeCell ref="H6:I6"/>
    <mergeCell ref="K7:L7"/>
    <mergeCell ref="K15:L15"/>
    <mergeCell ref="H7:I7"/>
    <mergeCell ref="G64:M64"/>
    <mergeCell ref="H8:I8"/>
    <mergeCell ref="G16:H16"/>
    <mergeCell ref="H10:I10"/>
    <mergeCell ref="K8:L8"/>
    <mergeCell ref="G14:H14"/>
    <mergeCell ref="G15:H15"/>
    <mergeCell ref="G18:H18"/>
    <mergeCell ref="K27:M27"/>
    <mergeCell ref="K12:M12"/>
    <mergeCell ref="K14:L14"/>
    <mergeCell ref="K16:L16"/>
    <mergeCell ref="K13:L13"/>
  </mergeCells>
  <conditionalFormatting sqref="K27">
    <cfRule type="containsText" dxfId="7" priority="3" stopIfTrue="1" operator="containsText" text="bedingt">
      <formula>NOT(ISERROR(SEARCH("bedingt",K27)))</formula>
    </cfRule>
    <cfRule type="containsText" dxfId="6" priority="4" stopIfTrue="1" operator="containsText" text="nicht">
      <formula>NOT(ISERROR(SEARCH("nicht",K27)))</formula>
    </cfRule>
  </conditionalFormatting>
  <conditionalFormatting sqref="C5:C29 E5:E29">
    <cfRule type="cellIs" dxfId="5" priority="5" stopIfTrue="1" operator="lessThan">
      <formula>$I$15</formula>
    </cfRule>
    <cfRule type="cellIs" dxfId="4" priority="6" stopIfTrue="1" operator="greaterThan">
      <formula>$I$16</formula>
    </cfRule>
  </conditionalFormatting>
  <conditionalFormatting sqref="K27:M27">
    <cfRule type="containsText" dxfId="3" priority="1" operator="containsText" text="Prozess nicht fähig">
      <formula>NOT(ISERROR(SEARCH("Prozess nicht fähig",K27)))</formula>
    </cfRule>
    <cfRule type="containsText" dxfId="2" priority="2" operator="containsText" text="Prozess fähig">
      <formula>NOT(ISERROR(SEARCH("Prozess fähig",K27)))</formula>
    </cfRule>
  </conditionalFormatting>
  <dataValidations count="1">
    <dataValidation type="whole" allowBlank="1" showInputMessage="1" showErrorMessage="1" promptTitle="Anzahl der Klassen" prompt="Die Anzahl der Klassen darf nur ganze Zahlen zwischen 3 und 20 beinhalten" sqref="I17">
      <formula1>3</formula1>
      <formula2>20</formula2>
    </dataValidation>
  </dataValidations>
  <printOptions horizontalCentered="1" verticalCentered="1"/>
  <pageMargins left="0" right="0" top="0" bottom="0" header="0" footer="0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2:Q257"/>
  <sheetViews>
    <sheetView topLeftCell="A25" workbookViewId="0">
      <selection activeCell="C45" sqref="C45"/>
    </sheetView>
  </sheetViews>
  <sheetFormatPr baseColWidth="10" defaultColWidth="10.85546875" defaultRowHeight="12.75" customHeight="1"/>
  <cols>
    <col min="1" max="1" width="2.140625" style="1" customWidth="1"/>
    <col min="2" max="2" width="5.42578125" style="1" bestFit="1" customWidth="1"/>
    <col min="3" max="3" width="14.28515625" style="139" customWidth="1"/>
    <col min="4" max="4" width="5.42578125" style="138" bestFit="1" customWidth="1"/>
    <col min="5" max="5" width="8.42578125" style="137" bestFit="1" customWidth="1"/>
    <col min="6" max="6" width="9.42578125" style="1" customWidth="1"/>
    <col min="7" max="7" width="23.7109375" style="1" bestFit="1" customWidth="1"/>
    <col min="8" max="9" width="15.85546875" style="1" bestFit="1" customWidth="1"/>
    <col min="10" max="10" width="6.28515625" style="1" bestFit="1" customWidth="1"/>
    <col min="11" max="11" width="6.140625" style="1" bestFit="1" customWidth="1"/>
    <col min="12" max="13" width="5.140625" style="1" bestFit="1" customWidth="1"/>
    <col min="14" max="15" width="5.42578125" style="1" bestFit="1" customWidth="1"/>
    <col min="16" max="16" width="7.42578125" style="1" bestFit="1" customWidth="1"/>
    <col min="17" max="16384" width="10.85546875" style="1"/>
  </cols>
  <sheetData>
    <row r="2" spans="2:16" ht="12.75" customHeight="1">
      <c r="B2" s="239" t="s">
        <v>42</v>
      </c>
      <c r="C2" s="240"/>
      <c r="D2" s="13"/>
      <c r="E2" s="13"/>
      <c r="J2" s="236" t="s">
        <v>41</v>
      </c>
      <c r="K2" s="236"/>
      <c r="L2" s="236"/>
      <c r="M2" s="236"/>
      <c r="N2" s="236"/>
      <c r="O2" s="236"/>
      <c r="P2" s="236"/>
    </row>
    <row r="3" spans="2:16" s="13" customFormat="1" ht="12.75" customHeight="1">
      <c r="B3" s="144" t="s">
        <v>38</v>
      </c>
      <c r="C3" s="146" t="s">
        <v>37</v>
      </c>
      <c r="F3" s="10"/>
      <c r="I3" s="10"/>
      <c r="J3" s="143" t="s">
        <v>40</v>
      </c>
      <c r="K3" s="34" t="s">
        <v>39</v>
      </c>
      <c r="L3" s="34" t="s">
        <v>3</v>
      </c>
      <c r="M3" s="34" t="s">
        <v>4</v>
      </c>
      <c r="N3" s="143" t="str">
        <f>" - 3 σ"</f>
        <v xml:space="preserve"> - 3 σ</v>
      </c>
      <c r="O3" s="143" t="str">
        <f>" + 3 σ"</f>
        <v xml:space="preserve"> + 3 σ</v>
      </c>
      <c r="P3" s="15" t="s">
        <v>15</v>
      </c>
    </row>
    <row r="4" spans="2:16" s="13" customFormat="1" ht="12.75" customHeight="1">
      <c r="B4" s="144">
        <v>1</v>
      </c>
      <c r="C4" s="169">
        <f>Maschinenfähigkeit_Eingabe!C5</f>
        <v>32.055999999999997</v>
      </c>
      <c r="F4" s="10"/>
      <c r="J4" s="142">
        <v>1</v>
      </c>
      <c r="K4" s="30">
        <f>C4</f>
        <v>32.055999999999997</v>
      </c>
      <c r="L4" s="12">
        <f t="shared" ref="L4:L53" si="0">OGW</f>
        <v>32.1</v>
      </c>
      <c r="M4" s="12">
        <f t="shared" ref="M4:M53" si="1">UGW</f>
        <v>31.9</v>
      </c>
      <c r="N4" s="30">
        <f>Mittelwert-3*Standardabweichung</f>
        <v>31.952059067822063</v>
      </c>
      <c r="O4" s="30">
        <f>Mittelwert+3*Standardabweichung</f>
        <v>32.097700932177958</v>
      </c>
      <c r="P4" s="30">
        <f t="shared" ref="P4:P53" si="2">Sollwert</f>
        <v>32</v>
      </c>
    </row>
    <row r="5" spans="2:16" s="13" customFormat="1" ht="12.75" customHeight="1">
      <c r="B5" s="144">
        <v>2</v>
      </c>
      <c r="C5" s="169">
        <f>Maschinenfähigkeit_Eingabe!C6</f>
        <v>32.064</v>
      </c>
      <c r="F5" s="10"/>
      <c r="I5" s="192"/>
      <c r="J5" s="142">
        <v>2</v>
      </c>
      <c r="K5" s="30">
        <f t="shared" ref="K5:K38" si="3">C5</f>
        <v>32.064</v>
      </c>
      <c r="L5" s="12">
        <f t="shared" si="0"/>
        <v>32.1</v>
      </c>
      <c r="M5" s="12">
        <f t="shared" si="1"/>
        <v>31.9</v>
      </c>
      <c r="N5" s="30">
        <f t="shared" ref="N5:N53" si="4">N4</f>
        <v>31.952059067822063</v>
      </c>
      <c r="O5" s="30">
        <f t="shared" ref="O5:O53" si="5">O4</f>
        <v>32.097700932177958</v>
      </c>
      <c r="P5" s="30">
        <f t="shared" si="2"/>
        <v>32</v>
      </c>
    </row>
    <row r="6" spans="2:16" s="13" customFormat="1" ht="12.75" customHeight="1">
      <c r="B6" s="144">
        <v>3</v>
      </c>
      <c r="C6" s="169">
        <f>Maschinenfähigkeit_Eingabe!C7</f>
        <v>32.08</v>
      </c>
      <c r="G6" s="45" t="s">
        <v>50</v>
      </c>
      <c r="H6" s="171">
        <f>Sollwert</f>
        <v>32</v>
      </c>
      <c r="J6" s="142">
        <v>3</v>
      </c>
      <c r="K6" s="30">
        <f t="shared" si="3"/>
        <v>32.08</v>
      </c>
      <c r="L6" s="12">
        <f t="shared" si="0"/>
        <v>32.1</v>
      </c>
      <c r="M6" s="12">
        <f t="shared" si="1"/>
        <v>31.9</v>
      </c>
      <c r="N6" s="30">
        <f t="shared" si="4"/>
        <v>31.952059067822063</v>
      </c>
      <c r="O6" s="30">
        <f t="shared" si="5"/>
        <v>32.097700932177958</v>
      </c>
      <c r="P6" s="30">
        <f t="shared" si="2"/>
        <v>32</v>
      </c>
    </row>
    <row r="7" spans="2:16" s="13" customFormat="1" ht="12.75" customHeight="1">
      <c r="B7" s="144">
        <v>4</v>
      </c>
      <c r="C7" s="169">
        <f>Maschinenfähigkeit_Eingabe!C8</f>
        <v>32.024999999999999</v>
      </c>
      <c r="G7" s="45" t="s">
        <v>57</v>
      </c>
      <c r="H7" s="174">
        <f>UGW</f>
        <v>31.9</v>
      </c>
      <c r="J7" s="142">
        <v>4</v>
      </c>
      <c r="K7" s="30">
        <f t="shared" si="3"/>
        <v>32.024999999999999</v>
      </c>
      <c r="L7" s="12">
        <f t="shared" si="0"/>
        <v>32.1</v>
      </c>
      <c r="M7" s="12">
        <f t="shared" si="1"/>
        <v>31.9</v>
      </c>
      <c r="N7" s="30">
        <f t="shared" si="4"/>
        <v>31.952059067822063</v>
      </c>
      <c r="O7" s="30">
        <f t="shared" si="5"/>
        <v>32.097700932177958</v>
      </c>
      <c r="P7" s="30">
        <f t="shared" si="2"/>
        <v>32</v>
      </c>
    </row>
    <row r="8" spans="2:16" s="13" customFormat="1" ht="12.75" customHeight="1">
      <c r="B8" s="144">
        <v>5</v>
      </c>
      <c r="C8" s="169">
        <f>Maschinenfähigkeit_Eingabe!C9</f>
        <v>32.063000000000002</v>
      </c>
      <c r="G8" s="45" t="s">
        <v>58</v>
      </c>
      <c r="H8" s="174">
        <f>OGW</f>
        <v>32.1</v>
      </c>
      <c r="J8" s="142">
        <v>5</v>
      </c>
      <c r="K8" s="30">
        <f t="shared" si="3"/>
        <v>32.063000000000002</v>
      </c>
      <c r="L8" s="12">
        <f t="shared" si="0"/>
        <v>32.1</v>
      </c>
      <c r="M8" s="12">
        <f t="shared" si="1"/>
        <v>31.9</v>
      </c>
      <c r="N8" s="30">
        <f t="shared" si="4"/>
        <v>31.952059067822063</v>
      </c>
      <c r="O8" s="30">
        <f t="shared" si="5"/>
        <v>32.097700932177958</v>
      </c>
      <c r="P8" s="30">
        <f t="shared" si="2"/>
        <v>32</v>
      </c>
    </row>
    <row r="9" spans="2:16" s="13" customFormat="1" ht="12.75" customHeight="1">
      <c r="B9" s="144">
        <v>6</v>
      </c>
      <c r="C9" s="169">
        <f>Maschinenfähigkeit_Eingabe!C10</f>
        <v>32.049999999999997</v>
      </c>
      <c r="G9" s="188"/>
      <c r="H9" s="164"/>
      <c r="J9" s="142">
        <v>6</v>
      </c>
      <c r="K9" s="30">
        <f t="shared" si="3"/>
        <v>32.049999999999997</v>
      </c>
      <c r="L9" s="12">
        <f t="shared" si="0"/>
        <v>32.1</v>
      </c>
      <c r="M9" s="12">
        <f t="shared" si="1"/>
        <v>31.9</v>
      </c>
      <c r="N9" s="30">
        <f t="shared" si="4"/>
        <v>31.952059067822063</v>
      </c>
      <c r="O9" s="30">
        <f t="shared" si="5"/>
        <v>32.097700932177958</v>
      </c>
      <c r="P9" s="30">
        <f t="shared" si="2"/>
        <v>32</v>
      </c>
    </row>
    <row r="10" spans="2:16" s="13" customFormat="1" ht="12.75" customHeight="1">
      <c r="B10" s="144">
        <v>7</v>
      </c>
      <c r="C10" s="169">
        <f>Maschinenfähigkeit_Eingabe!C11</f>
        <v>32.048000000000002</v>
      </c>
      <c r="F10" s="192"/>
      <c r="G10" s="44" t="s">
        <v>51</v>
      </c>
      <c r="H10" s="172">
        <f>Grenzwert</f>
        <v>1.67</v>
      </c>
      <c r="J10" s="142">
        <v>7</v>
      </c>
      <c r="K10" s="30">
        <f t="shared" si="3"/>
        <v>32.048000000000002</v>
      </c>
      <c r="L10" s="12">
        <f t="shared" si="0"/>
        <v>32.1</v>
      </c>
      <c r="M10" s="12">
        <f t="shared" si="1"/>
        <v>31.9</v>
      </c>
      <c r="N10" s="30">
        <f t="shared" si="4"/>
        <v>31.952059067822063</v>
      </c>
      <c r="O10" s="30">
        <f t="shared" si="5"/>
        <v>32.097700932177958</v>
      </c>
      <c r="P10" s="30">
        <f t="shared" si="2"/>
        <v>32</v>
      </c>
    </row>
    <row r="11" spans="2:16" s="13" customFormat="1" ht="12.75" customHeight="1">
      <c r="B11" s="144">
        <v>8</v>
      </c>
      <c r="C11" s="169">
        <f>Maschinenfähigkeit_Eingabe!C12</f>
        <v>32.055</v>
      </c>
      <c r="G11" s="188"/>
      <c r="H11" s="164"/>
      <c r="J11" s="142">
        <v>8</v>
      </c>
      <c r="K11" s="30">
        <f t="shared" si="3"/>
        <v>32.055</v>
      </c>
      <c r="L11" s="12">
        <f t="shared" si="0"/>
        <v>32.1</v>
      </c>
      <c r="M11" s="12">
        <f t="shared" si="1"/>
        <v>31.9</v>
      </c>
      <c r="N11" s="30">
        <f t="shared" si="4"/>
        <v>31.952059067822063</v>
      </c>
      <c r="O11" s="30">
        <f t="shared" si="5"/>
        <v>32.097700932177958</v>
      </c>
      <c r="P11" s="30">
        <f t="shared" si="2"/>
        <v>32</v>
      </c>
    </row>
    <row r="12" spans="2:16" s="13" customFormat="1" ht="12.75" customHeight="1">
      <c r="B12" s="144">
        <v>9</v>
      </c>
      <c r="C12" s="169">
        <f>Maschinenfähigkeit_Eingabe!C13</f>
        <v>32.021999999999998</v>
      </c>
      <c r="G12" s="45" t="s">
        <v>83</v>
      </c>
      <c r="H12" s="175">
        <f>COUNT(C4:C53)</f>
        <v>50</v>
      </c>
      <c r="J12" s="142">
        <v>9</v>
      </c>
      <c r="K12" s="30">
        <f t="shared" si="3"/>
        <v>32.021999999999998</v>
      </c>
      <c r="L12" s="12">
        <f t="shared" si="0"/>
        <v>32.1</v>
      </c>
      <c r="M12" s="12">
        <f t="shared" si="1"/>
        <v>31.9</v>
      </c>
      <c r="N12" s="30">
        <f t="shared" si="4"/>
        <v>31.952059067822063</v>
      </c>
      <c r="O12" s="30">
        <f t="shared" si="5"/>
        <v>32.097700932177958</v>
      </c>
      <c r="P12" s="30">
        <f t="shared" si="2"/>
        <v>32</v>
      </c>
    </row>
    <row r="13" spans="2:16" s="13" customFormat="1" ht="12.75" customHeight="1">
      <c r="B13" s="144">
        <v>10</v>
      </c>
      <c r="C13" s="169">
        <f>Maschinenfähigkeit_Eingabe!C14</f>
        <v>32.033999999999999</v>
      </c>
      <c r="G13" s="45" t="s">
        <v>75</v>
      </c>
      <c r="H13" s="173">
        <f>AVERAGE(C4:C53)</f>
        <v>32.02488000000001</v>
      </c>
      <c r="J13" s="142">
        <v>10</v>
      </c>
      <c r="K13" s="30">
        <f t="shared" si="3"/>
        <v>32.033999999999999</v>
      </c>
      <c r="L13" s="12">
        <f t="shared" si="0"/>
        <v>32.1</v>
      </c>
      <c r="M13" s="12">
        <f t="shared" si="1"/>
        <v>31.9</v>
      </c>
      <c r="N13" s="30">
        <f t="shared" si="4"/>
        <v>31.952059067822063</v>
      </c>
      <c r="O13" s="30">
        <f t="shared" si="5"/>
        <v>32.097700932177958</v>
      </c>
      <c r="P13" s="30">
        <f t="shared" si="2"/>
        <v>32</v>
      </c>
    </row>
    <row r="14" spans="2:16" s="13" customFormat="1" ht="12.75" customHeight="1">
      <c r="B14" s="144">
        <v>11</v>
      </c>
      <c r="C14" s="169">
        <f>Maschinenfähigkeit_Eingabe!C15</f>
        <v>32.034999999999997</v>
      </c>
      <c r="G14" s="45" t="s">
        <v>73</v>
      </c>
      <c r="H14" s="173">
        <f>STDEV(C4:C53)</f>
        <v>2.4273644059315997E-2</v>
      </c>
      <c r="J14" s="142">
        <v>11</v>
      </c>
      <c r="K14" s="30">
        <f t="shared" si="3"/>
        <v>32.034999999999997</v>
      </c>
      <c r="L14" s="12">
        <f t="shared" si="0"/>
        <v>32.1</v>
      </c>
      <c r="M14" s="12">
        <f t="shared" si="1"/>
        <v>31.9</v>
      </c>
      <c r="N14" s="30">
        <f t="shared" si="4"/>
        <v>31.952059067822063</v>
      </c>
      <c r="O14" s="30">
        <f t="shared" si="5"/>
        <v>32.097700932177958</v>
      </c>
      <c r="P14" s="30">
        <f t="shared" si="2"/>
        <v>32</v>
      </c>
    </row>
    <row r="15" spans="2:16" s="13" customFormat="1" ht="12.75" customHeight="1">
      <c r="B15" s="144">
        <v>12</v>
      </c>
      <c r="C15" s="169">
        <f>Maschinenfähigkeit_Eingabe!C16</f>
        <v>32.045999999999999</v>
      </c>
      <c r="G15" s="21"/>
      <c r="J15" s="142">
        <v>12</v>
      </c>
      <c r="K15" s="30">
        <f t="shared" si="3"/>
        <v>32.045999999999999</v>
      </c>
      <c r="L15" s="12">
        <f t="shared" si="0"/>
        <v>32.1</v>
      </c>
      <c r="M15" s="12">
        <f t="shared" si="1"/>
        <v>31.9</v>
      </c>
      <c r="N15" s="30">
        <f t="shared" si="4"/>
        <v>31.952059067822063</v>
      </c>
      <c r="O15" s="30">
        <f t="shared" si="5"/>
        <v>32.097700932177958</v>
      </c>
      <c r="P15" s="30">
        <f t="shared" si="2"/>
        <v>32</v>
      </c>
    </row>
    <row r="16" spans="2:16" s="13" customFormat="1" ht="12.75" customHeight="1">
      <c r="B16" s="144">
        <v>13</v>
      </c>
      <c r="C16" s="169">
        <f>Maschinenfähigkeit_Eingabe!C17</f>
        <v>32.052999999999997</v>
      </c>
      <c r="G16" s="237" t="s">
        <v>45</v>
      </c>
      <c r="H16" s="238"/>
      <c r="J16" s="142">
        <v>13</v>
      </c>
      <c r="K16" s="30">
        <f t="shared" si="3"/>
        <v>32.052999999999997</v>
      </c>
      <c r="L16" s="12">
        <f t="shared" si="0"/>
        <v>32.1</v>
      </c>
      <c r="M16" s="12">
        <f t="shared" si="1"/>
        <v>31.9</v>
      </c>
      <c r="N16" s="30">
        <f t="shared" si="4"/>
        <v>31.952059067822063</v>
      </c>
      <c r="O16" s="30">
        <f t="shared" si="5"/>
        <v>32.097700932177958</v>
      </c>
      <c r="P16" s="30">
        <f t="shared" si="2"/>
        <v>32</v>
      </c>
    </row>
    <row r="17" spans="2:16" s="13" customFormat="1" ht="12.75" customHeight="1">
      <c r="B17" s="144">
        <v>14</v>
      </c>
      <c r="C17" s="169">
        <f>Maschinenfähigkeit_Eingabe!C18</f>
        <v>32.063000000000002</v>
      </c>
      <c r="G17" s="143" t="s">
        <v>52</v>
      </c>
      <c r="H17" s="174">
        <f>(OGW-UGW)/(6*Standardabweichung)</f>
        <v>1.373231528479169</v>
      </c>
      <c r="J17" s="142">
        <v>14</v>
      </c>
      <c r="K17" s="30">
        <f t="shared" si="3"/>
        <v>32.063000000000002</v>
      </c>
      <c r="L17" s="12">
        <f t="shared" si="0"/>
        <v>32.1</v>
      </c>
      <c r="M17" s="12">
        <f t="shared" si="1"/>
        <v>31.9</v>
      </c>
      <c r="N17" s="30">
        <f t="shared" si="4"/>
        <v>31.952059067822063</v>
      </c>
      <c r="O17" s="30">
        <f t="shared" si="5"/>
        <v>32.097700932177958</v>
      </c>
      <c r="P17" s="30">
        <f t="shared" si="2"/>
        <v>32</v>
      </c>
    </row>
    <row r="18" spans="2:16" s="13" customFormat="1" ht="12.75" customHeight="1">
      <c r="B18" s="144">
        <v>15</v>
      </c>
      <c r="C18" s="169">
        <f>Maschinenfähigkeit_Eingabe!C19</f>
        <v>32.072000000000003</v>
      </c>
      <c r="G18" s="143" t="s">
        <v>53</v>
      </c>
      <c r="H18" s="174">
        <f>(Mittelwert-UGW)/(3*Standardabweichung)</f>
        <v>1.7148915327649217</v>
      </c>
      <c r="J18" s="142">
        <v>15</v>
      </c>
      <c r="K18" s="30">
        <f t="shared" si="3"/>
        <v>32.072000000000003</v>
      </c>
      <c r="L18" s="12">
        <f t="shared" si="0"/>
        <v>32.1</v>
      </c>
      <c r="M18" s="12">
        <f t="shared" si="1"/>
        <v>31.9</v>
      </c>
      <c r="N18" s="30">
        <f t="shared" si="4"/>
        <v>31.952059067822063</v>
      </c>
      <c r="O18" s="30">
        <f t="shared" si="5"/>
        <v>32.097700932177958</v>
      </c>
      <c r="P18" s="30">
        <f t="shared" si="2"/>
        <v>32</v>
      </c>
    </row>
    <row r="19" spans="2:16" s="13" customFormat="1" ht="12.75" customHeight="1">
      <c r="B19" s="144">
        <v>16</v>
      </c>
      <c r="C19" s="169">
        <f>Maschinenfähigkeit_Eingabe!C20</f>
        <v>32.030999999999999</v>
      </c>
      <c r="G19" s="143" t="s">
        <v>54</v>
      </c>
      <c r="H19" s="174">
        <f>(OGW-Mittelwert)/(3*Standardabweichung)</f>
        <v>1.031571524193416</v>
      </c>
      <c r="J19" s="142">
        <v>16</v>
      </c>
      <c r="K19" s="30">
        <f t="shared" si="3"/>
        <v>32.030999999999999</v>
      </c>
      <c r="L19" s="12">
        <f t="shared" si="0"/>
        <v>32.1</v>
      </c>
      <c r="M19" s="12">
        <f t="shared" si="1"/>
        <v>31.9</v>
      </c>
      <c r="N19" s="30">
        <f t="shared" si="4"/>
        <v>31.952059067822063</v>
      </c>
      <c r="O19" s="30">
        <f t="shared" si="5"/>
        <v>32.097700932177958</v>
      </c>
      <c r="P19" s="30">
        <f t="shared" si="2"/>
        <v>32</v>
      </c>
    </row>
    <row r="20" spans="2:16" s="13" customFormat="1" ht="12.75" customHeight="1">
      <c r="B20" s="144">
        <v>17</v>
      </c>
      <c r="C20" s="169">
        <f>Maschinenfähigkeit_Eingabe!C21</f>
        <v>32.015000000000001</v>
      </c>
      <c r="G20" s="143" t="s">
        <v>55</v>
      </c>
      <c r="H20" s="174">
        <f>MIN(H19,H18)</f>
        <v>1.031571524193416</v>
      </c>
      <c r="J20" s="142">
        <v>17</v>
      </c>
      <c r="K20" s="30">
        <f t="shared" si="3"/>
        <v>32.015000000000001</v>
      </c>
      <c r="L20" s="12">
        <f t="shared" si="0"/>
        <v>32.1</v>
      </c>
      <c r="M20" s="12">
        <f t="shared" si="1"/>
        <v>31.9</v>
      </c>
      <c r="N20" s="30">
        <f t="shared" si="4"/>
        <v>31.952059067822063</v>
      </c>
      <c r="O20" s="30">
        <f t="shared" si="5"/>
        <v>32.097700932177958</v>
      </c>
      <c r="P20" s="30">
        <f t="shared" si="2"/>
        <v>32</v>
      </c>
    </row>
    <row r="21" spans="2:16" s="13" customFormat="1" ht="12.75" customHeight="1">
      <c r="B21" s="144">
        <v>18</v>
      </c>
      <c r="C21" s="169">
        <f>Maschinenfähigkeit_Eingabe!C22</f>
        <v>32.024999999999999</v>
      </c>
      <c r="J21" s="142">
        <v>18</v>
      </c>
      <c r="K21" s="30">
        <f t="shared" si="3"/>
        <v>32.024999999999999</v>
      </c>
      <c r="L21" s="12">
        <f t="shared" si="0"/>
        <v>32.1</v>
      </c>
      <c r="M21" s="12">
        <f t="shared" si="1"/>
        <v>31.9</v>
      </c>
      <c r="N21" s="30">
        <f t="shared" si="4"/>
        <v>31.952059067822063</v>
      </c>
      <c r="O21" s="30">
        <f t="shared" si="5"/>
        <v>32.097700932177958</v>
      </c>
      <c r="P21" s="30">
        <f t="shared" si="2"/>
        <v>32</v>
      </c>
    </row>
    <row r="22" spans="2:16" s="13" customFormat="1" ht="12.75" customHeight="1">
      <c r="B22" s="144">
        <v>19</v>
      </c>
      <c r="C22" s="169">
        <f>Maschinenfähigkeit_Eingabe!C23</f>
        <v>32.026000000000003</v>
      </c>
      <c r="G22" s="44" t="s">
        <v>67</v>
      </c>
      <c r="H22" s="145" t="str">
        <f>IF(CMK&lt;H10,"Prozess nicht fähig", "Prozess fähig")</f>
        <v>Prozess nicht fähig</v>
      </c>
      <c r="J22" s="142">
        <v>19</v>
      </c>
      <c r="K22" s="30">
        <f t="shared" si="3"/>
        <v>32.026000000000003</v>
      </c>
      <c r="L22" s="12">
        <f t="shared" si="0"/>
        <v>32.1</v>
      </c>
      <c r="M22" s="12">
        <f t="shared" si="1"/>
        <v>31.9</v>
      </c>
      <c r="N22" s="30">
        <f t="shared" si="4"/>
        <v>31.952059067822063</v>
      </c>
      <c r="O22" s="30">
        <f t="shared" si="5"/>
        <v>32.097700932177958</v>
      </c>
      <c r="P22" s="30">
        <f t="shared" si="2"/>
        <v>32</v>
      </c>
    </row>
    <row r="23" spans="2:16" s="13" customFormat="1" ht="12.75" customHeight="1">
      <c r="B23" s="144">
        <v>20</v>
      </c>
      <c r="C23" s="169">
        <f>Maschinenfähigkeit_Eingabe!C24</f>
        <v>32.040999999999997</v>
      </c>
      <c r="J23" s="142">
        <v>20</v>
      </c>
      <c r="K23" s="30">
        <f t="shared" si="3"/>
        <v>32.040999999999997</v>
      </c>
      <c r="L23" s="12">
        <f t="shared" si="0"/>
        <v>32.1</v>
      </c>
      <c r="M23" s="12">
        <f t="shared" si="1"/>
        <v>31.9</v>
      </c>
      <c r="N23" s="30">
        <f t="shared" si="4"/>
        <v>31.952059067822063</v>
      </c>
      <c r="O23" s="30">
        <f t="shared" si="5"/>
        <v>32.097700932177958</v>
      </c>
      <c r="P23" s="30">
        <f t="shared" si="2"/>
        <v>32</v>
      </c>
    </row>
    <row r="24" spans="2:16" s="13" customFormat="1" ht="12.75" customHeight="1">
      <c r="B24" s="144">
        <v>21</v>
      </c>
      <c r="C24" s="169">
        <f>Maschinenfähigkeit_Eingabe!C25</f>
        <v>32.043999999999997</v>
      </c>
      <c r="J24" s="142">
        <v>21</v>
      </c>
      <c r="K24" s="30">
        <f t="shared" si="3"/>
        <v>32.043999999999997</v>
      </c>
      <c r="L24" s="12">
        <f t="shared" si="0"/>
        <v>32.1</v>
      </c>
      <c r="M24" s="12">
        <f t="shared" si="1"/>
        <v>31.9</v>
      </c>
      <c r="N24" s="30">
        <f t="shared" si="4"/>
        <v>31.952059067822063</v>
      </c>
      <c r="O24" s="30">
        <f t="shared" si="5"/>
        <v>32.097700932177958</v>
      </c>
      <c r="P24" s="30">
        <f t="shared" si="2"/>
        <v>32</v>
      </c>
    </row>
    <row r="25" spans="2:16" s="13" customFormat="1" ht="12.75" customHeight="1">
      <c r="B25" s="144">
        <v>22</v>
      </c>
      <c r="C25" s="169">
        <f>Maschinenfähigkeit_Eingabe!C26</f>
        <v>32.033000000000001</v>
      </c>
      <c r="J25" s="142">
        <v>22</v>
      </c>
      <c r="K25" s="30">
        <f t="shared" si="3"/>
        <v>32.033000000000001</v>
      </c>
      <c r="L25" s="12">
        <f t="shared" si="0"/>
        <v>32.1</v>
      </c>
      <c r="M25" s="12">
        <f t="shared" si="1"/>
        <v>31.9</v>
      </c>
      <c r="N25" s="30">
        <f t="shared" si="4"/>
        <v>31.952059067822063</v>
      </c>
      <c r="O25" s="30">
        <f t="shared" si="5"/>
        <v>32.097700932177958</v>
      </c>
      <c r="P25" s="30">
        <f t="shared" si="2"/>
        <v>32</v>
      </c>
    </row>
    <row r="26" spans="2:16" s="13" customFormat="1" ht="12.75" customHeight="1">
      <c r="B26" s="144">
        <v>23</v>
      </c>
      <c r="C26" s="169">
        <f>Maschinenfähigkeit_Eingabe!C27</f>
        <v>32.033000000000001</v>
      </c>
      <c r="J26" s="142">
        <v>23</v>
      </c>
      <c r="K26" s="30">
        <f t="shared" si="3"/>
        <v>32.033000000000001</v>
      </c>
      <c r="L26" s="12">
        <f t="shared" si="0"/>
        <v>32.1</v>
      </c>
      <c r="M26" s="12">
        <f t="shared" si="1"/>
        <v>31.9</v>
      </c>
      <c r="N26" s="30">
        <f t="shared" si="4"/>
        <v>31.952059067822063</v>
      </c>
      <c r="O26" s="30">
        <f t="shared" si="5"/>
        <v>32.097700932177958</v>
      </c>
      <c r="P26" s="30">
        <f t="shared" si="2"/>
        <v>32</v>
      </c>
    </row>
    <row r="27" spans="2:16" s="13" customFormat="1" ht="12.75" customHeight="1">
      <c r="B27" s="144">
        <v>24</v>
      </c>
      <c r="C27" s="169">
        <f>Maschinenfähigkeit_Eingabe!C28</f>
        <v>32.042000000000002</v>
      </c>
      <c r="J27" s="142">
        <v>24</v>
      </c>
      <c r="K27" s="30">
        <f t="shared" si="3"/>
        <v>32.042000000000002</v>
      </c>
      <c r="L27" s="12">
        <f t="shared" si="0"/>
        <v>32.1</v>
      </c>
      <c r="M27" s="12">
        <f t="shared" si="1"/>
        <v>31.9</v>
      </c>
      <c r="N27" s="30">
        <f t="shared" si="4"/>
        <v>31.952059067822063</v>
      </c>
      <c r="O27" s="30">
        <f t="shared" si="5"/>
        <v>32.097700932177958</v>
      </c>
      <c r="P27" s="30">
        <f t="shared" si="2"/>
        <v>32</v>
      </c>
    </row>
    <row r="28" spans="2:16" s="13" customFormat="1" ht="12.75" customHeight="1">
      <c r="B28" s="144">
        <v>25</v>
      </c>
      <c r="C28" s="169">
        <f>Maschinenfähigkeit_Eingabe!C29</f>
        <v>32.033000000000001</v>
      </c>
      <c r="J28" s="142">
        <v>25</v>
      </c>
      <c r="K28" s="30">
        <f t="shared" si="3"/>
        <v>32.033000000000001</v>
      </c>
      <c r="L28" s="12">
        <f t="shared" si="0"/>
        <v>32.1</v>
      </c>
      <c r="M28" s="12">
        <f t="shared" si="1"/>
        <v>31.9</v>
      </c>
      <c r="N28" s="30">
        <f t="shared" si="4"/>
        <v>31.952059067822063</v>
      </c>
      <c r="O28" s="30">
        <f t="shared" si="5"/>
        <v>32.097700932177958</v>
      </c>
      <c r="P28" s="30">
        <f t="shared" si="2"/>
        <v>32</v>
      </c>
    </row>
    <row r="29" spans="2:16" s="13" customFormat="1" ht="12.75" customHeight="1">
      <c r="B29" s="144">
        <v>26</v>
      </c>
      <c r="C29" s="170">
        <f>Maschinenfähigkeit_Eingabe!E5</f>
        <v>32.020000000000003</v>
      </c>
      <c r="D29" s="10"/>
      <c r="E29" s="21"/>
      <c r="J29" s="142">
        <v>26</v>
      </c>
      <c r="K29" s="30">
        <f t="shared" si="3"/>
        <v>32.020000000000003</v>
      </c>
      <c r="L29" s="12">
        <f t="shared" si="0"/>
        <v>32.1</v>
      </c>
      <c r="M29" s="12">
        <f t="shared" si="1"/>
        <v>31.9</v>
      </c>
      <c r="N29" s="30">
        <f t="shared" si="4"/>
        <v>31.952059067822063</v>
      </c>
      <c r="O29" s="30">
        <f t="shared" si="5"/>
        <v>32.097700932177958</v>
      </c>
      <c r="P29" s="30">
        <f t="shared" si="2"/>
        <v>32</v>
      </c>
    </row>
    <row r="30" spans="2:16" s="13" customFormat="1" ht="12.75" customHeight="1">
      <c r="B30" s="144">
        <v>27</v>
      </c>
      <c r="C30" s="170">
        <f>Maschinenfähigkeit_Eingabe!E6</f>
        <v>32.018999999999998</v>
      </c>
      <c r="D30" s="10"/>
      <c r="E30" s="21"/>
      <c r="J30" s="142">
        <v>27</v>
      </c>
      <c r="K30" s="30">
        <f t="shared" si="3"/>
        <v>32.018999999999998</v>
      </c>
      <c r="L30" s="12">
        <f t="shared" si="0"/>
        <v>32.1</v>
      </c>
      <c r="M30" s="12">
        <f t="shared" si="1"/>
        <v>31.9</v>
      </c>
      <c r="N30" s="30">
        <f t="shared" si="4"/>
        <v>31.952059067822063</v>
      </c>
      <c r="O30" s="30">
        <f t="shared" si="5"/>
        <v>32.097700932177958</v>
      </c>
      <c r="P30" s="30">
        <f t="shared" si="2"/>
        <v>32</v>
      </c>
    </row>
    <row r="31" spans="2:16" s="13" customFormat="1" ht="12.75" customHeight="1">
      <c r="B31" s="144">
        <v>28</v>
      </c>
      <c r="C31" s="170">
        <f>Maschinenfähigkeit_Eingabe!E7</f>
        <v>32.03</v>
      </c>
      <c r="D31" s="10"/>
      <c r="E31" s="21"/>
      <c r="J31" s="142">
        <v>28</v>
      </c>
      <c r="K31" s="30">
        <f t="shared" si="3"/>
        <v>32.03</v>
      </c>
      <c r="L31" s="12">
        <f t="shared" si="0"/>
        <v>32.1</v>
      </c>
      <c r="M31" s="12">
        <f t="shared" si="1"/>
        <v>31.9</v>
      </c>
      <c r="N31" s="30">
        <f t="shared" si="4"/>
        <v>31.952059067822063</v>
      </c>
      <c r="O31" s="30">
        <f t="shared" si="5"/>
        <v>32.097700932177958</v>
      </c>
      <c r="P31" s="30">
        <f t="shared" si="2"/>
        <v>32</v>
      </c>
    </row>
    <row r="32" spans="2:16" s="13" customFormat="1" ht="12.75" customHeight="1">
      <c r="B32" s="144">
        <v>29</v>
      </c>
      <c r="C32" s="170">
        <f>Maschinenfähigkeit_Eingabe!E8</f>
        <v>32.029000000000003</v>
      </c>
      <c r="D32" s="10"/>
      <c r="E32" s="21"/>
      <c r="J32" s="142">
        <v>29</v>
      </c>
      <c r="K32" s="30">
        <f t="shared" si="3"/>
        <v>32.029000000000003</v>
      </c>
      <c r="L32" s="12">
        <f t="shared" si="0"/>
        <v>32.1</v>
      </c>
      <c r="M32" s="12">
        <f t="shared" si="1"/>
        <v>31.9</v>
      </c>
      <c r="N32" s="30">
        <f t="shared" si="4"/>
        <v>31.952059067822063</v>
      </c>
      <c r="O32" s="30">
        <f t="shared" si="5"/>
        <v>32.097700932177958</v>
      </c>
      <c r="P32" s="30">
        <f t="shared" si="2"/>
        <v>32</v>
      </c>
    </row>
    <row r="33" spans="2:16" s="13" customFormat="1" ht="12.75" customHeight="1">
      <c r="B33" s="144">
        <v>30</v>
      </c>
      <c r="C33" s="170">
        <f>Maschinenfähigkeit_Eingabe!E9</f>
        <v>32.020000000000003</v>
      </c>
      <c r="D33" s="10"/>
      <c r="E33" s="21"/>
      <c r="J33" s="142">
        <v>30</v>
      </c>
      <c r="K33" s="30">
        <f t="shared" si="3"/>
        <v>32.020000000000003</v>
      </c>
      <c r="L33" s="12">
        <f t="shared" si="0"/>
        <v>32.1</v>
      </c>
      <c r="M33" s="12">
        <f t="shared" si="1"/>
        <v>31.9</v>
      </c>
      <c r="N33" s="30">
        <f t="shared" si="4"/>
        <v>31.952059067822063</v>
      </c>
      <c r="O33" s="30">
        <f t="shared" si="5"/>
        <v>32.097700932177958</v>
      </c>
      <c r="P33" s="30">
        <f t="shared" si="2"/>
        <v>32</v>
      </c>
    </row>
    <row r="34" spans="2:16" s="13" customFormat="1" ht="12.75" customHeight="1">
      <c r="B34" s="144">
        <v>31</v>
      </c>
      <c r="C34" s="170">
        <f>Maschinenfähigkeit_Eingabe!E10</f>
        <v>32.018000000000001</v>
      </c>
      <c r="D34" s="10"/>
      <c r="E34" s="21"/>
      <c r="J34" s="142">
        <v>31</v>
      </c>
      <c r="K34" s="30">
        <f t="shared" si="3"/>
        <v>32.018000000000001</v>
      </c>
      <c r="L34" s="12">
        <f t="shared" si="0"/>
        <v>32.1</v>
      </c>
      <c r="M34" s="12">
        <f t="shared" si="1"/>
        <v>31.9</v>
      </c>
      <c r="N34" s="30">
        <f t="shared" si="4"/>
        <v>31.952059067822063</v>
      </c>
      <c r="O34" s="30">
        <f t="shared" si="5"/>
        <v>32.097700932177958</v>
      </c>
      <c r="P34" s="30">
        <f t="shared" si="2"/>
        <v>32</v>
      </c>
    </row>
    <row r="35" spans="2:16" s="13" customFormat="1" ht="12.75" customHeight="1">
      <c r="B35" s="144">
        <v>32</v>
      </c>
      <c r="C35" s="170">
        <f>Maschinenfähigkeit_Eingabe!E11</f>
        <v>32.003</v>
      </c>
      <c r="D35" s="10"/>
      <c r="E35" s="21"/>
      <c r="J35" s="142">
        <v>32</v>
      </c>
      <c r="K35" s="30">
        <f t="shared" si="3"/>
        <v>32.003</v>
      </c>
      <c r="L35" s="12">
        <f t="shared" si="0"/>
        <v>32.1</v>
      </c>
      <c r="M35" s="12">
        <f t="shared" si="1"/>
        <v>31.9</v>
      </c>
      <c r="N35" s="30">
        <f t="shared" si="4"/>
        <v>31.952059067822063</v>
      </c>
      <c r="O35" s="30">
        <f t="shared" si="5"/>
        <v>32.097700932177958</v>
      </c>
      <c r="P35" s="30">
        <f t="shared" si="2"/>
        <v>32</v>
      </c>
    </row>
    <row r="36" spans="2:16" s="13" customFormat="1" ht="12.75" customHeight="1">
      <c r="B36" s="144">
        <v>33</v>
      </c>
      <c r="C36" s="170">
        <f>Maschinenfähigkeit_Eingabe!E12</f>
        <v>32.000999999999998</v>
      </c>
      <c r="D36" s="10"/>
      <c r="E36" s="21"/>
      <c r="J36" s="142">
        <v>33</v>
      </c>
      <c r="K36" s="30">
        <f t="shared" si="3"/>
        <v>32.000999999999998</v>
      </c>
      <c r="L36" s="12">
        <f t="shared" si="0"/>
        <v>32.1</v>
      </c>
      <c r="M36" s="12">
        <f t="shared" si="1"/>
        <v>31.9</v>
      </c>
      <c r="N36" s="30">
        <f t="shared" si="4"/>
        <v>31.952059067822063</v>
      </c>
      <c r="O36" s="30">
        <f t="shared" si="5"/>
        <v>32.097700932177958</v>
      </c>
      <c r="P36" s="30">
        <f t="shared" si="2"/>
        <v>32</v>
      </c>
    </row>
    <row r="37" spans="2:16" s="13" customFormat="1" ht="12.75" customHeight="1">
      <c r="B37" s="144">
        <v>34</v>
      </c>
      <c r="C37" s="170">
        <f>Maschinenfähigkeit_Eingabe!E13</f>
        <v>32</v>
      </c>
      <c r="D37" s="10"/>
      <c r="E37" s="21"/>
      <c r="J37" s="142">
        <v>34</v>
      </c>
      <c r="K37" s="30">
        <f t="shared" si="3"/>
        <v>32</v>
      </c>
      <c r="L37" s="12">
        <f t="shared" si="0"/>
        <v>32.1</v>
      </c>
      <c r="M37" s="12">
        <f t="shared" si="1"/>
        <v>31.9</v>
      </c>
      <c r="N37" s="30">
        <f t="shared" si="4"/>
        <v>31.952059067822063</v>
      </c>
      <c r="O37" s="30">
        <f t="shared" si="5"/>
        <v>32.097700932177958</v>
      </c>
      <c r="P37" s="30">
        <f t="shared" si="2"/>
        <v>32</v>
      </c>
    </row>
    <row r="38" spans="2:16" s="13" customFormat="1" ht="12.75" customHeight="1">
      <c r="B38" s="144">
        <v>35</v>
      </c>
      <c r="C38" s="170">
        <f>Maschinenfähigkeit_Eingabe!E14</f>
        <v>32.003999999999998</v>
      </c>
      <c r="D38" s="10"/>
      <c r="J38" s="142">
        <v>35</v>
      </c>
      <c r="K38" s="30">
        <f t="shared" si="3"/>
        <v>32.003999999999998</v>
      </c>
      <c r="L38" s="12">
        <f t="shared" si="0"/>
        <v>32.1</v>
      </c>
      <c r="M38" s="12">
        <f t="shared" si="1"/>
        <v>31.9</v>
      </c>
      <c r="N38" s="30">
        <f t="shared" si="4"/>
        <v>31.952059067822063</v>
      </c>
      <c r="O38" s="30">
        <f t="shared" si="5"/>
        <v>32.097700932177958</v>
      </c>
      <c r="P38" s="30">
        <f t="shared" si="2"/>
        <v>32</v>
      </c>
    </row>
    <row r="39" spans="2:16" s="13" customFormat="1" ht="12.75" customHeight="1">
      <c r="B39" s="144">
        <v>36</v>
      </c>
      <c r="C39" s="170">
        <f>Maschinenfähigkeit_Eingabe!E15</f>
        <v>32</v>
      </c>
      <c r="J39" s="142">
        <v>36</v>
      </c>
      <c r="K39" s="30">
        <f t="shared" ref="K39:K53" si="6">C39</f>
        <v>32</v>
      </c>
      <c r="L39" s="12">
        <f t="shared" si="0"/>
        <v>32.1</v>
      </c>
      <c r="M39" s="12">
        <f t="shared" si="1"/>
        <v>31.9</v>
      </c>
      <c r="N39" s="30">
        <f t="shared" si="4"/>
        <v>31.952059067822063</v>
      </c>
      <c r="O39" s="30">
        <f t="shared" si="5"/>
        <v>32.097700932177958</v>
      </c>
      <c r="P39" s="30">
        <f t="shared" si="2"/>
        <v>32</v>
      </c>
    </row>
    <row r="40" spans="2:16" s="13" customFormat="1" ht="12.75" customHeight="1">
      <c r="B40" s="144">
        <v>37</v>
      </c>
      <c r="C40" s="170">
        <f>Maschinenfähigkeit_Eingabe!E16</f>
        <v>32.015000000000001</v>
      </c>
      <c r="J40" s="142">
        <v>37</v>
      </c>
      <c r="K40" s="30">
        <f t="shared" si="6"/>
        <v>32.015000000000001</v>
      </c>
      <c r="L40" s="12">
        <f t="shared" si="0"/>
        <v>32.1</v>
      </c>
      <c r="M40" s="12">
        <f t="shared" si="1"/>
        <v>31.9</v>
      </c>
      <c r="N40" s="30">
        <f t="shared" si="4"/>
        <v>31.952059067822063</v>
      </c>
      <c r="O40" s="30">
        <f t="shared" si="5"/>
        <v>32.097700932177958</v>
      </c>
      <c r="P40" s="30">
        <f t="shared" si="2"/>
        <v>32</v>
      </c>
    </row>
    <row r="41" spans="2:16" s="13" customFormat="1" ht="12.75" customHeight="1">
      <c r="B41" s="144">
        <v>38</v>
      </c>
      <c r="C41" s="170">
        <f>Maschinenfähigkeit_Eingabe!E17</f>
        <v>32.012999999999998</v>
      </c>
      <c r="J41" s="142">
        <v>38</v>
      </c>
      <c r="K41" s="30">
        <f t="shared" si="6"/>
        <v>32.012999999999998</v>
      </c>
      <c r="L41" s="12">
        <f t="shared" si="0"/>
        <v>32.1</v>
      </c>
      <c r="M41" s="12">
        <f t="shared" si="1"/>
        <v>31.9</v>
      </c>
      <c r="N41" s="30">
        <f t="shared" si="4"/>
        <v>31.952059067822063</v>
      </c>
      <c r="O41" s="30">
        <f t="shared" si="5"/>
        <v>32.097700932177958</v>
      </c>
      <c r="P41" s="30">
        <f t="shared" si="2"/>
        <v>32</v>
      </c>
    </row>
    <row r="42" spans="2:16" s="13" customFormat="1" ht="12.75" customHeight="1">
      <c r="B42" s="144">
        <v>39</v>
      </c>
      <c r="C42" s="170">
        <f>Maschinenfähigkeit_Eingabe!E18</f>
        <v>32.020000000000003</v>
      </c>
      <c r="J42" s="142">
        <v>39</v>
      </c>
      <c r="K42" s="30">
        <f t="shared" si="6"/>
        <v>32.020000000000003</v>
      </c>
      <c r="L42" s="12">
        <f t="shared" si="0"/>
        <v>32.1</v>
      </c>
      <c r="M42" s="12">
        <f t="shared" si="1"/>
        <v>31.9</v>
      </c>
      <c r="N42" s="30">
        <f t="shared" si="4"/>
        <v>31.952059067822063</v>
      </c>
      <c r="O42" s="30">
        <f t="shared" si="5"/>
        <v>32.097700932177958</v>
      </c>
      <c r="P42" s="30">
        <f t="shared" si="2"/>
        <v>32</v>
      </c>
    </row>
    <row r="43" spans="2:16" s="13" customFormat="1" ht="12.75" customHeight="1">
      <c r="B43" s="144">
        <v>40</v>
      </c>
      <c r="C43" s="170">
        <f>Maschinenfähigkeit_Eingabe!E19</f>
        <v>32.002000000000002</v>
      </c>
      <c r="J43" s="142">
        <v>40</v>
      </c>
      <c r="K43" s="30">
        <f t="shared" si="6"/>
        <v>32.002000000000002</v>
      </c>
      <c r="L43" s="12">
        <f t="shared" si="0"/>
        <v>32.1</v>
      </c>
      <c r="M43" s="12">
        <f t="shared" si="1"/>
        <v>31.9</v>
      </c>
      <c r="N43" s="30">
        <f t="shared" si="4"/>
        <v>31.952059067822063</v>
      </c>
      <c r="O43" s="30">
        <f t="shared" si="5"/>
        <v>32.097700932177958</v>
      </c>
      <c r="P43" s="30">
        <f t="shared" si="2"/>
        <v>32</v>
      </c>
    </row>
    <row r="44" spans="2:16" s="13" customFormat="1" ht="12.75" customHeight="1">
      <c r="B44" s="144">
        <v>41</v>
      </c>
      <c r="C44" s="170">
        <f>Maschinenfähigkeit_Eingabe!E20</f>
        <v>32.000999999999998</v>
      </c>
      <c r="J44" s="142">
        <v>41</v>
      </c>
      <c r="K44" s="30">
        <f t="shared" si="6"/>
        <v>32.000999999999998</v>
      </c>
      <c r="L44" s="12">
        <f t="shared" si="0"/>
        <v>32.1</v>
      </c>
      <c r="M44" s="12">
        <f t="shared" si="1"/>
        <v>31.9</v>
      </c>
      <c r="N44" s="30">
        <f t="shared" si="4"/>
        <v>31.952059067822063</v>
      </c>
      <c r="O44" s="30">
        <f t="shared" si="5"/>
        <v>32.097700932177958</v>
      </c>
      <c r="P44" s="30">
        <f t="shared" si="2"/>
        <v>32</v>
      </c>
    </row>
    <row r="45" spans="2:16" s="13" customFormat="1" ht="12.75" customHeight="1">
      <c r="B45" s="144">
        <v>42</v>
      </c>
      <c r="C45" s="170">
        <f>Maschinenfähigkeit_Eingabe!E21</f>
        <v>32.005000000000003</v>
      </c>
      <c r="J45" s="142">
        <v>42</v>
      </c>
      <c r="K45" s="30">
        <f t="shared" si="6"/>
        <v>32.005000000000003</v>
      </c>
      <c r="L45" s="12">
        <f t="shared" si="0"/>
        <v>32.1</v>
      </c>
      <c r="M45" s="12">
        <f t="shared" si="1"/>
        <v>31.9</v>
      </c>
      <c r="N45" s="30">
        <f t="shared" si="4"/>
        <v>31.952059067822063</v>
      </c>
      <c r="O45" s="30">
        <f t="shared" si="5"/>
        <v>32.097700932177958</v>
      </c>
      <c r="P45" s="30">
        <f t="shared" si="2"/>
        <v>32</v>
      </c>
    </row>
    <row r="46" spans="2:16" s="13" customFormat="1" ht="12.75" customHeight="1">
      <c r="B46" s="144">
        <v>43</v>
      </c>
      <c r="C46" s="170">
        <f>Maschinenfähigkeit_Eingabe!E22</f>
        <v>32.009</v>
      </c>
      <c r="J46" s="142">
        <v>43</v>
      </c>
      <c r="K46" s="30">
        <f t="shared" si="6"/>
        <v>32.009</v>
      </c>
      <c r="L46" s="12">
        <f t="shared" si="0"/>
        <v>32.1</v>
      </c>
      <c r="M46" s="12">
        <f t="shared" si="1"/>
        <v>31.9</v>
      </c>
      <c r="N46" s="30">
        <f t="shared" si="4"/>
        <v>31.952059067822063</v>
      </c>
      <c r="O46" s="30">
        <f t="shared" si="5"/>
        <v>32.097700932177958</v>
      </c>
      <c r="P46" s="30">
        <f t="shared" si="2"/>
        <v>32</v>
      </c>
    </row>
    <row r="47" spans="2:16" s="13" customFormat="1" ht="12.75" customHeight="1">
      <c r="B47" s="144">
        <v>44</v>
      </c>
      <c r="C47" s="170">
        <f>Maschinenfähigkeit_Eingabe!E23</f>
        <v>32.005000000000003</v>
      </c>
      <c r="J47" s="142">
        <v>44</v>
      </c>
      <c r="K47" s="30">
        <f t="shared" si="6"/>
        <v>32.005000000000003</v>
      </c>
      <c r="L47" s="12">
        <f t="shared" si="0"/>
        <v>32.1</v>
      </c>
      <c r="M47" s="12">
        <f t="shared" si="1"/>
        <v>31.9</v>
      </c>
      <c r="N47" s="30">
        <f t="shared" si="4"/>
        <v>31.952059067822063</v>
      </c>
      <c r="O47" s="30">
        <f t="shared" si="5"/>
        <v>32.097700932177958</v>
      </c>
      <c r="P47" s="30">
        <f t="shared" si="2"/>
        <v>32</v>
      </c>
    </row>
    <row r="48" spans="2:16" s="13" customFormat="1" ht="12.75" customHeight="1">
      <c r="B48" s="144">
        <v>45</v>
      </c>
      <c r="C48" s="170">
        <f>Maschinenfähigkeit_Eingabe!E24</f>
        <v>31.998000000000001</v>
      </c>
      <c r="J48" s="142">
        <v>45</v>
      </c>
      <c r="K48" s="30">
        <f t="shared" si="6"/>
        <v>31.998000000000001</v>
      </c>
      <c r="L48" s="12">
        <f t="shared" si="0"/>
        <v>32.1</v>
      </c>
      <c r="M48" s="12">
        <f t="shared" si="1"/>
        <v>31.9</v>
      </c>
      <c r="N48" s="30">
        <f t="shared" si="4"/>
        <v>31.952059067822063</v>
      </c>
      <c r="O48" s="30">
        <f t="shared" si="5"/>
        <v>32.097700932177958</v>
      </c>
      <c r="P48" s="30">
        <f t="shared" si="2"/>
        <v>32</v>
      </c>
    </row>
    <row r="49" spans="2:16" s="13" customFormat="1" ht="12.75" customHeight="1">
      <c r="B49" s="144">
        <v>46</v>
      </c>
      <c r="C49" s="170">
        <f>Maschinenfähigkeit_Eingabe!E25</f>
        <v>32.006</v>
      </c>
      <c r="J49" s="142">
        <v>46</v>
      </c>
      <c r="K49" s="30">
        <f t="shared" si="6"/>
        <v>32.006</v>
      </c>
      <c r="L49" s="12">
        <f t="shared" si="0"/>
        <v>32.1</v>
      </c>
      <c r="M49" s="12">
        <f t="shared" si="1"/>
        <v>31.9</v>
      </c>
      <c r="N49" s="30">
        <f t="shared" si="4"/>
        <v>31.952059067822063</v>
      </c>
      <c r="O49" s="30">
        <f t="shared" si="5"/>
        <v>32.097700932177958</v>
      </c>
      <c r="P49" s="30">
        <f t="shared" si="2"/>
        <v>32</v>
      </c>
    </row>
    <row r="50" spans="2:16" s="13" customFormat="1" ht="12.75" customHeight="1">
      <c r="B50" s="144">
        <v>47</v>
      </c>
      <c r="C50" s="170">
        <f>Maschinenfähigkeit_Eingabe!E26</f>
        <v>31.997</v>
      </c>
      <c r="J50" s="142">
        <v>47</v>
      </c>
      <c r="K50" s="30">
        <f t="shared" si="6"/>
        <v>31.997</v>
      </c>
      <c r="L50" s="12">
        <f t="shared" si="0"/>
        <v>32.1</v>
      </c>
      <c r="M50" s="12">
        <f t="shared" si="1"/>
        <v>31.9</v>
      </c>
      <c r="N50" s="30">
        <f t="shared" si="4"/>
        <v>31.952059067822063</v>
      </c>
      <c r="O50" s="30">
        <f t="shared" si="5"/>
        <v>32.097700932177958</v>
      </c>
      <c r="P50" s="30">
        <f t="shared" si="2"/>
        <v>32</v>
      </c>
    </row>
    <row r="51" spans="2:16" s="13" customFormat="1" ht="12.75" customHeight="1">
      <c r="B51" s="144">
        <v>48</v>
      </c>
      <c r="C51" s="170">
        <f>Maschinenfähigkeit_Eingabe!E27</f>
        <v>31.984999999999999</v>
      </c>
      <c r="J51" s="142">
        <v>48</v>
      </c>
      <c r="K51" s="30">
        <f t="shared" si="6"/>
        <v>31.984999999999999</v>
      </c>
      <c r="L51" s="12">
        <f t="shared" si="0"/>
        <v>32.1</v>
      </c>
      <c r="M51" s="12">
        <f t="shared" si="1"/>
        <v>31.9</v>
      </c>
      <c r="N51" s="30">
        <f t="shared" si="4"/>
        <v>31.952059067822063</v>
      </c>
      <c r="O51" s="30">
        <f t="shared" si="5"/>
        <v>32.097700932177958</v>
      </c>
      <c r="P51" s="30">
        <f t="shared" si="2"/>
        <v>32</v>
      </c>
    </row>
    <row r="52" spans="2:16" s="13" customFormat="1" ht="12.75" customHeight="1">
      <c r="B52" s="144">
        <v>49</v>
      </c>
      <c r="C52" s="170">
        <f>Maschinenfähigkeit_Eingabe!E28</f>
        <v>31.966999999999999</v>
      </c>
      <c r="J52" s="142">
        <v>49</v>
      </c>
      <c r="K52" s="30">
        <f t="shared" si="6"/>
        <v>31.966999999999999</v>
      </c>
      <c r="L52" s="12">
        <f t="shared" si="0"/>
        <v>32.1</v>
      </c>
      <c r="M52" s="12">
        <f t="shared" si="1"/>
        <v>31.9</v>
      </c>
      <c r="N52" s="30">
        <f t="shared" si="4"/>
        <v>31.952059067822063</v>
      </c>
      <c r="O52" s="30">
        <f t="shared" si="5"/>
        <v>32.097700932177958</v>
      </c>
      <c r="P52" s="30">
        <f t="shared" si="2"/>
        <v>32</v>
      </c>
    </row>
    <row r="53" spans="2:16" s="10" customFormat="1" ht="12.75" customHeight="1">
      <c r="B53" s="144">
        <v>50</v>
      </c>
      <c r="C53" s="170">
        <f>Maschinenfähigkeit_Eingabe!E29</f>
        <v>31.988</v>
      </c>
      <c r="D53" s="13"/>
      <c r="E53" s="13"/>
      <c r="F53" s="13"/>
      <c r="G53" s="13"/>
      <c r="H53" s="13"/>
      <c r="I53" s="13"/>
      <c r="J53" s="142">
        <v>50</v>
      </c>
      <c r="K53" s="30">
        <f t="shared" si="6"/>
        <v>31.988</v>
      </c>
      <c r="L53" s="12">
        <f t="shared" si="0"/>
        <v>32.1</v>
      </c>
      <c r="M53" s="12">
        <f t="shared" si="1"/>
        <v>31.9</v>
      </c>
      <c r="N53" s="30">
        <f t="shared" si="4"/>
        <v>31.952059067822063</v>
      </c>
      <c r="O53" s="30">
        <f t="shared" si="5"/>
        <v>32.097700932177958</v>
      </c>
      <c r="P53" s="30">
        <f t="shared" si="2"/>
        <v>32</v>
      </c>
    </row>
    <row r="54" spans="2:16" s="11" customFormat="1" ht="12.75" customHeight="1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2:16" s="11" customFormat="1" ht="12.75" customHeight="1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2:16" s="11" customFormat="1" ht="12.75" customHeight="1">
      <c r="B56" s="10"/>
      <c r="C56" s="10"/>
      <c r="D56" s="10"/>
      <c r="E56" s="17"/>
      <c r="F56" s="10"/>
      <c r="G56" s="10"/>
      <c r="H56" s="10"/>
    </row>
    <row r="57" spans="2:16" s="11" customFormat="1" ht="12.75" customHeight="1">
      <c r="B57" s="10"/>
      <c r="C57" s="10"/>
      <c r="D57" s="10"/>
      <c r="E57" s="17"/>
      <c r="F57" s="10"/>
      <c r="G57" s="10"/>
      <c r="H57" s="10"/>
    </row>
    <row r="58" spans="2:16" s="11" customFormat="1" ht="12.75" customHeight="1">
      <c r="B58" s="10"/>
      <c r="C58" s="10"/>
      <c r="D58" s="10"/>
      <c r="E58" s="17"/>
      <c r="F58" s="10"/>
      <c r="G58" s="10"/>
      <c r="H58" s="10"/>
    </row>
    <row r="59" spans="2:16" s="11" customFormat="1" ht="12.75" customHeight="1">
      <c r="B59" s="10"/>
      <c r="C59" s="10"/>
      <c r="D59" s="10"/>
      <c r="E59" s="17"/>
      <c r="F59" s="10"/>
      <c r="G59" s="10"/>
      <c r="H59" s="10"/>
    </row>
    <row r="60" spans="2:16" s="11" customFormat="1" ht="12.75" customHeight="1">
      <c r="B60" s="10"/>
      <c r="C60" s="10"/>
      <c r="D60" s="10"/>
      <c r="E60" s="17"/>
      <c r="F60" s="10"/>
      <c r="G60" s="10"/>
      <c r="H60" s="10"/>
    </row>
    <row r="61" spans="2:16" s="11" customFormat="1" ht="12.75" customHeight="1">
      <c r="B61" s="10"/>
      <c r="C61" s="10"/>
      <c r="D61" s="10"/>
      <c r="E61" s="17"/>
      <c r="F61" s="10"/>
      <c r="G61" s="10"/>
      <c r="H61" s="10"/>
    </row>
    <row r="62" spans="2:16" s="11" customFormat="1" ht="12.75" customHeight="1">
      <c r="B62" s="10"/>
      <c r="C62" s="10"/>
      <c r="D62" s="10"/>
      <c r="E62" s="17"/>
      <c r="F62" s="10"/>
      <c r="G62" s="10"/>
      <c r="H62" s="10"/>
    </row>
    <row r="63" spans="2:16" s="11" customFormat="1" ht="12.75" customHeight="1">
      <c r="B63" s="10"/>
      <c r="C63" s="10"/>
      <c r="D63" s="10"/>
      <c r="E63" s="17"/>
      <c r="F63" s="10"/>
      <c r="G63" s="10"/>
      <c r="H63" s="10"/>
    </row>
    <row r="64" spans="2:16" s="11" customFormat="1" ht="12.75" customHeight="1">
      <c r="B64" s="10"/>
      <c r="C64" s="10"/>
      <c r="D64" s="10"/>
      <c r="E64" s="17"/>
      <c r="F64" s="10"/>
      <c r="G64" s="10"/>
      <c r="H64" s="10"/>
    </row>
    <row r="65" spans="1:17" s="11" customFormat="1" ht="12.75" customHeight="1">
      <c r="B65" s="10"/>
      <c r="C65" s="10"/>
      <c r="D65" s="10"/>
      <c r="E65" s="17"/>
      <c r="F65" s="10"/>
      <c r="G65" s="10"/>
      <c r="H65" s="10"/>
    </row>
    <row r="66" spans="1:17" s="11" customFormat="1" ht="12.75" customHeight="1">
      <c r="B66" s="10"/>
      <c r="C66" s="10"/>
      <c r="D66" s="10"/>
      <c r="E66" s="17"/>
      <c r="F66" s="10"/>
      <c r="G66" s="10"/>
      <c r="H66" s="10"/>
    </row>
    <row r="67" spans="1:17" s="11" customFormat="1" ht="12.75" customHeight="1">
      <c r="B67" s="10"/>
      <c r="C67" s="10"/>
      <c r="D67" s="10"/>
      <c r="E67" s="17"/>
      <c r="F67" s="10"/>
      <c r="G67" s="10"/>
      <c r="H67" s="10"/>
    </row>
    <row r="68" spans="1:17" s="11" customFormat="1" ht="12.75" customHeight="1">
      <c r="B68" s="10"/>
      <c r="C68" s="10"/>
      <c r="D68" s="10"/>
      <c r="E68" s="17"/>
      <c r="F68" s="10"/>
      <c r="G68" s="10"/>
      <c r="H68" s="10"/>
    </row>
    <row r="69" spans="1:17" s="11" customFormat="1" ht="12.75" customHeight="1">
      <c r="B69" s="10"/>
      <c r="C69" s="10"/>
      <c r="D69" s="10"/>
      <c r="E69" s="17"/>
      <c r="F69" s="10"/>
      <c r="G69" s="10"/>
      <c r="H69" s="10"/>
    </row>
    <row r="70" spans="1:17" s="18" customFormat="1" ht="12.75" customHeight="1">
      <c r="A70" s="11"/>
      <c r="B70" s="10"/>
      <c r="C70" s="10"/>
      <c r="D70" s="10"/>
      <c r="E70" s="17"/>
      <c r="F70" s="10"/>
      <c r="G70" s="10"/>
      <c r="H70" s="10"/>
      <c r="I70" s="11"/>
      <c r="J70" s="11"/>
      <c r="K70" s="11"/>
      <c r="L70" s="11"/>
      <c r="M70" s="11"/>
      <c r="N70" s="11"/>
      <c r="O70" s="11"/>
      <c r="P70" s="11"/>
      <c r="Q70" s="11"/>
    </row>
    <row r="71" spans="1:17" s="18" customFormat="1" ht="12.75" customHeight="1">
      <c r="A71" s="11"/>
      <c r="B71" s="10"/>
      <c r="C71" s="10"/>
      <c r="D71" s="10"/>
      <c r="E71" s="17"/>
      <c r="F71" s="10"/>
      <c r="G71" s="10"/>
      <c r="H71" s="10"/>
      <c r="I71" s="11"/>
      <c r="J71" s="11"/>
      <c r="K71" s="11"/>
      <c r="L71" s="11"/>
      <c r="M71" s="11"/>
      <c r="N71" s="11"/>
      <c r="O71" s="11"/>
      <c r="P71" s="11"/>
      <c r="Q71" s="11"/>
    </row>
    <row r="72" spans="1:17" s="18" customFormat="1" ht="12.75" customHeight="1">
      <c r="A72" s="11"/>
      <c r="B72" s="10"/>
      <c r="C72" s="10"/>
      <c r="D72" s="10"/>
      <c r="E72" s="17"/>
      <c r="F72" s="10"/>
      <c r="G72" s="10"/>
      <c r="H72" s="10"/>
      <c r="I72" s="11"/>
      <c r="J72" s="11"/>
      <c r="K72" s="11"/>
      <c r="L72" s="11"/>
      <c r="M72" s="11"/>
      <c r="N72" s="11"/>
      <c r="O72" s="11"/>
      <c r="P72" s="11"/>
      <c r="Q72" s="11"/>
    </row>
    <row r="73" spans="1:17" s="18" customFormat="1" ht="12.75" customHeight="1">
      <c r="A73" s="11"/>
      <c r="B73" s="10"/>
      <c r="C73" s="10"/>
      <c r="D73" s="10"/>
      <c r="E73" s="17"/>
      <c r="F73" s="10"/>
      <c r="G73" s="10"/>
      <c r="H73" s="10"/>
      <c r="I73" s="11"/>
      <c r="J73" s="11"/>
      <c r="K73" s="11"/>
      <c r="L73" s="11"/>
      <c r="M73" s="11"/>
      <c r="N73" s="11"/>
      <c r="O73" s="11"/>
      <c r="P73" s="11"/>
      <c r="Q73" s="11"/>
    </row>
    <row r="74" spans="1:17" s="18" customFormat="1" ht="12.75" customHeight="1">
      <c r="A74" s="11"/>
      <c r="B74" s="10"/>
      <c r="C74" s="10"/>
      <c r="D74" s="10"/>
      <c r="E74" s="17"/>
      <c r="F74" s="10"/>
      <c r="G74" s="10"/>
      <c r="H74" s="10"/>
      <c r="I74" s="11"/>
      <c r="J74" s="11"/>
      <c r="K74" s="11"/>
      <c r="L74" s="11"/>
      <c r="M74" s="11"/>
      <c r="N74" s="11"/>
      <c r="O74" s="11"/>
      <c r="P74" s="11"/>
      <c r="Q74" s="11"/>
    </row>
    <row r="75" spans="1:17" s="18" customFormat="1" ht="12.75" customHeight="1">
      <c r="A75" s="11"/>
      <c r="B75" s="10"/>
      <c r="C75" s="10"/>
      <c r="D75" s="10"/>
      <c r="E75" s="17"/>
      <c r="F75" s="10"/>
      <c r="G75" s="10"/>
      <c r="H75" s="10"/>
      <c r="I75" s="11"/>
      <c r="J75" s="11"/>
      <c r="K75" s="11"/>
      <c r="L75" s="11"/>
      <c r="M75" s="11"/>
      <c r="N75" s="11"/>
      <c r="O75" s="11"/>
      <c r="P75" s="11"/>
      <c r="Q75" s="11"/>
    </row>
    <row r="76" spans="1:17" s="18" customFormat="1" ht="12.75" customHeight="1">
      <c r="A76" s="11"/>
      <c r="B76" s="10"/>
      <c r="C76" s="10"/>
      <c r="D76" s="10"/>
      <c r="E76" s="17"/>
      <c r="F76" s="10"/>
      <c r="G76" s="10"/>
      <c r="H76" s="10"/>
      <c r="I76" s="11"/>
      <c r="J76" s="11"/>
      <c r="K76" s="11"/>
      <c r="L76" s="11"/>
      <c r="M76" s="11"/>
      <c r="N76" s="11"/>
      <c r="O76" s="11"/>
      <c r="P76" s="11"/>
      <c r="Q76" s="11"/>
    </row>
    <row r="77" spans="1:17" s="18" customFormat="1" ht="12.75" customHeight="1">
      <c r="A77" s="11"/>
      <c r="B77" s="10"/>
      <c r="C77" s="10"/>
      <c r="D77" s="10"/>
      <c r="E77" s="17"/>
      <c r="F77" s="10"/>
      <c r="G77" s="10"/>
      <c r="H77" s="10"/>
      <c r="I77" s="11"/>
      <c r="J77" s="11"/>
      <c r="K77" s="11"/>
      <c r="L77" s="11"/>
      <c r="M77" s="11"/>
      <c r="N77" s="11"/>
      <c r="O77" s="11"/>
      <c r="P77" s="11"/>
      <c r="Q77" s="11"/>
    </row>
    <row r="78" spans="1:17" s="18" customFormat="1" ht="12.75" customHeight="1">
      <c r="A78" s="11"/>
      <c r="B78" s="10"/>
      <c r="C78" s="10"/>
      <c r="D78" s="10"/>
      <c r="E78" s="17"/>
      <c r="F78" s="10"/>
      <c r="G78" s="10"/>
      <c r="H78" s="10"/>
      <c r="I78" s="11"/>
      <c r="J78" s="11"/>
      <c r="K78" s="11"/>
      <c r="L78" s="11"/>
      <c r="M78" s="11"/>
      <c r="N78" s="11"/>
      <c r="O78" s="11"/>
      <c r="P78" s="11"/>
      <c r="Q78" s="11"/>
    </row>
    <row r="79" spans="1:17" s="18" customFormat="1" ht="12.75" customHeight="1">
      <c r="A79" s="11"/>
      <c r="B79" s="10"/>
      <c r="C79" s="10"/>
      <c r="D79" s="10"/>
      <c r="E79" s="17"/>
      <c r="F79" s="10"/>
      <c r="G79" s="10"/>
      <c r="H79" s="10"/>
      <c r="I79" s="11"/>
      <c r="J79" s="11"/>
      <c r="K79" s="11"/>
      <c r="L79" s="11"/>
      <c r="M79" s="11"/>
      <c r="N79" s="11"/>
      <c r="O79" s="11"/>
      <c r="P79" s="11"/>
      <c r="Q79" s="11"/>
    </row>
    <row r="80" spans="1:17" s="18" customFormat="1" ht="12.75" customHeight="1">
      <c r="A80" s="11"/>
      <c r="B80" s="10"/>
      <c r="C80" s="10"/>
      <c r="D80" s="10"/>
      <c r="E80" s="17"/>
      <c r="F80" s="10"/>
      <c r="G80" s="10"/>
      <c r="H80" s="10"/>
      <c r="I80" s="11"/>
      <c r="J80" s="11"/>
      <c r="K80" s="11"/>
      <c r="L80" s="11"/>
      <c r="M80" s="11"/>
      <c r="N80" s="11"/>
      <c r="O80" s="11"/>
      <c r="P80" s="11"/>
      <c r="Q80" s="11"/>
    </row>
    <row r="81" spans="1:17" s="18" customFormat="1" ht="12.75" customHeight="1">
      <c r="A81" s="11"/>
      <c r="B81" s="10"/>
      <c r="C81" s="10"/>
      <c r="D81" s="10"/>
      <c r="E81" s="17"/>
      <c r="F81" s="10"/>
      <c r="G81" s="10"/>
      <c r="H81" s="10"/>
      <c r="I81" s="11"/>
      <c r="J81" s="11"/>
      <c r="K81" s="11"/>
      <c r="L81" s="11"/>
      <c r="M81" s="11"/>
      <c r="N81" s="11"/>
      <c r="O81" s="11"/>
      <c r="P81" s="11"/>
      <c r="Q81" s="11"/>
    </row>
    <row r="82" spans="1:17" s="18" customFormat="1" ht="12.75" customHeight="1">
      <c r="A82" s="11"/>
      <c r="B82" s="10"/>
      <c r="C82" s="10"/>
      <c r="D82" s="10"/>
      <c r="E82" s="17"/>
      <c r="F82" s="10"/>
      <c r="G82" s="10"/>
      <c r="H82" s="10"/>
      <c r="I82" s="11"/>
      <c r="J82" s="11"/>
      <c r="K82" s="11"/>
      <c r="L82" s="11"/>
      <c r="M82" s="11"/>
      <c r="N82" s="11"/>
      <c r="O82" s="11"/>
      <c r="P82" s="11"/>
      <c r="Q82" s="11"/>
    </row>
    <row r="83" spans="1:17" s="18" customFormat="1" ht="12.75" customHeight="1">
      <c r="A83" s="11"/>
      <c r="B83" s="10"/>
      <c r="C83" s="10"/>
      <c r="D83" s="10"/>
      <c r="E83" s="17"/>
      <c r="F83" s="10"/>
      <c r="G83" s="10"/>
      <c r="H83" s="10"/>
      <c r="I83" s="11"/>
      <c r="J83" s="11"/>
      <c r="K83" s="11"/>
      <c r="L83" s="11"/>
      <c r="M83" s="11"/>
      <c r="N83" s="11"/>
      <c r="O83" s="11"/>
      <c r="P83" s="11"/>
      <c r="Q83" s="11"/>
    </row>
    <row r="84" spans="1:17" s="18" customFormat="1" ht="12.75" customHeight="1">
      <c r="A84" s="11"/>
      <c r="B84" s="10"/>
      <c r="C84" s="10"/>
      <c r="D84" s="10"/>
      <c r="E84" s="17"/>
      <c r="F84" s="10"/>
      <c r="G84" s="10"/>
      <c r="H84" s="10"/>
      <c r="I84" s="11"/>
      <c r="J84" s="11"/>
      <c r="K84" s="11"/>
      <c r="L84" s="11"/>
      <c r="M84" s="11"/>
      <c r="N84" s="11"/>
      <c r="O84" s="11"/>
      <c r="P84" s="11"/>
      <c r="Q84" s="11"/>
    </row>
    <row r="85" spans="1:17" s="18" customFormat="1" ht="12.75" customHeight="1">
      <c r="A85" s="11"/>
      <c r="B85" s="10"/>
      <c r="C85" s="10"/>
      <c r="D85" s="10"/>
      <c r="E85" s="17"/>
      <c r="F85" s="10"/>
      <c r="G85" s="10"/>
      <c r="H85" s="10"/>
      <c r="I85" s="11"/>
      <c r="J85" s="11"/>
      <c r="K85" s="11"/>
      <c r="L85" s="11"/>
      <c r="M85" s="11"/>
      <c r="N85" s="11"/>
      <c r="O85" s="11"/>
      <c r="P85" s="11"/>
      <c r="Q85" s="11"/>
    </row>
    <row r="86" spans="1:17" s="18" customFormat="1" ht="12.75" customHeight="1">
      <c r="A86" s="11"/>
      <c r="B86" s="10"/>
      <c r="C86" s="10"/>
      <c r="D86" s="10"/>
      <c r="E86" s="17"/>
      <c r="F86" s="10"/>
      <c r="G86" s="10"/>
      <c r="H86" s="10"/>
      <c r="I86" s="11"/>
      <c r="J86" s="11"/>
      <c r="K86" s="11"/>
      <c r="L86" s="11"/>
      <c r="M86" s="11"/>
      <c r="N86" s="11"/>
      <c r="O86" s="11"/>
      <c r="P86" s="11"/>
      <c r="Q86" s="11"/>
    </row>
    <row r="87" spans="1:17" s="18" customFormat="1" ht="12.75" customHeight="1">
      <c r="A87" s="11"/>
      <c r="B87" s="10"/>
      <c r="C87" s="10"/>
      <c r="D87" s="10"/>
      <c r="E87" s="17"/>
      <c r="F87" s="10"/>
      <c r="G87" s="10"/>
      <c r="H87" s="10"/>
      <c r="I87" s="11"/>
      <c r="J87" s="11"/>
      <c r="K87" s="11"/>
      <c r="L87" s="11"/>
      <c r="M87" s="11"/>
      <c r="N87" s="11"/>
      <c r="O87" s="11"/>
      <c r="P87" s="11"/>
      <c r="Q87" s="11"/>
    </row>
    <row r="88" spans="1:17" s="18" customFormat="1" ht="12.75" customHeight="1">
      <c r="A88" s="11"/>
      <c r="B88" s="10"/>
      <c r="C88" s="10"/>
      <c r="D88" s="10"/>
      <c r="E88" s="17"/>
      <c r="F88" s="10"/>
      <c r="G88" s="10"/>
      <c r="H88" s="10"/>
      <c r="I88" s="11"/>
      <c r="J88" s="11"/>
      <c r="K88" s="11"/>
      <c r="L88" s="11"/>
      <c r="M88" s="11"/>
      <c r="N88" s="11"/>
      <c r="O88" s="11"/>
      <c r="P88" s="11"/>
      <c r="Q88" s="11"/>
    </row>
    <row r="89" spans="1:17" s="18" customFormat="1" ht="12.75" customHeight="1">
      <c r="A89" s="11"/>
      <c r="B89" s="10"/>
      <c r="C89" s="10"/>
      <c r="D89" s="10"/>
      <c r="E89" s="17"/>
      <c r="F89" s="10"/>
      <c r="G89" s="10"/>
      <c r="H89" s="10"/>
      <c r="I89" s="11"/>
      <c r="J89" s="11"/>
      <c r="K89" s="11"/>
      <c r="L89" s="11"/>
      <c r="M89" s="11"/>
      <c r="N89" s="11"/>
      <c r="O89" s="11"/>
      <c r="P89" s="11"/>
      <c r="Q89" s="11"/>
    </row>
    <row r="90" spans="1:17" s="18" customFormat="1" ht="12.75" customHeight="1">
      <c r="A90" s="11"/>
      <c r="B90" s="10"/>
      <c r="C90" s="10"/>
      <c r="D90" s="10"/>
      <c r="E90" s="17"/>
      <c r="F90" s="10"/>
      <c r="G90" s="10"/>
      <c r="H90" s="10"/>
      <c r="I90" s="11"/>
      <c r="J90" s="11"/>
      <c r="K90" s="11"/>
      <c r="L90" s="11"/>
      <c r="M90" s="11"/>
      <c r="N90" s="11"/>
      <c r="O90" s="11"/>
      <c r="P90" s="11"/>
      <c r="Q90" s="11"/>
    </row>
    <row r="91" spans="1:17" s="18" customFormat="1" ht="12.75" customHeight="1">
      <c r="A91" s="11"/>
      <c r="B91" s="10"/>
      <c r="C91" s="10"/>
      <c r="D91" s="10"/>
      <c r="E91" s="17"/>
      <c r="F91" s="10"/>
      <c r="G91" s="10"/>
      <c r="H91" s="10"/>
      <c r="I91" s="11"/>
      <c r="J91" s="11"/>
      <c r="K91" s="11"/>
      <c r="L91" s="11"/>
      <c r="M91" s="11"/>
      <c r="N91" s="11"/>
      <c r="O91" s="11"/>
      <c r="P91" s="11"/>
      <c r="Q91" s="11"/>
    </row>
    <row r="92" spans="1:17" s="18" customFormat="1" ht="12.75" customHeight="1">
      <c r="A92" s="11"/>
      <c r="B92" s="10"/>
      <c r="C92" s="10"/>
      <c r="D92" s="10"/>
      <c r="E92" s="17"/>
      <c r="F92" s="10"/>
      <c r="G92" s="10"/>
      <c r="H92" s="10"/>
      <c r="I92" s="11"/>
      <c r="J92" s="11"/>
      <c r="K92" s="11"/>
      <c r="L92" s="11"/>
      <c r="M92" s="11"/>
      <c r="N92" s="11"/>
      <c r="O92" s="11"/>
      <c r="P92" s="11"/>
      <c r="Q92" s="11"/>
    </row>
    <row r="93" spans="1:17" s="18" customFormat="1" ht="12.75" customHeight="1">
      <c r="A93" s="11"/>
      <c r="B93" s="10"/>
      <c r="C93" s="10"/>
      <c r="D93" s="10"/>
      <c r="E93" s="17"/>
      <c r="F93" s="10"/>
      <c r="G93" s="10"/>
      <c r="H93" s="10"/>
      <c r="I93" s="11"/>
      <c r="J93" s="11"/>
      <c r="K93" s="11"/>
      <c r="L93" s="11"/>
      <c r="M93" s="11"/>
      <c r="N93" s="11"/>
      <c r="O93" s="11"/>
      <c r="P93" s="11"/>
      <c r="Q93" s="11"/>
    </row>
    <row r="94" spans="1:17" s="18" customFormat="1" ht="12.75" customHeight="1">
      <c r="A94" s="11"/>
      <c r="B94" s="10"/>
      <c r="C94" s="10"/>
      <c r="D94" s="10"/>
      <c r="E94" s="17"/>
      <c r="F94" s="10"/>
      <c r="G94" s="10"/>
      <c r="H94" s="10"/>
      <c r="I94" s="11"/>
      <c r="J94" s="11"/>
      <c r="K94" s="11"/>
      <c r="L94" s="11"/>
      <c r="M94" s="11"/>
      <c r="N94" s="11"/>
      <c r="O94" s="11"/>
      <c r="P94" s="11"/>
      <c r="Q94" s="11"/>
    </row>
    <row r="95" spans="1:17" s="18" customFormat="1" ht="12.75" customHeight="1">
      <c r="A95" s="11"/>
      <c r="B95" s="10"/>
      <c r="C95" s="10"/>
      <c r="D95" s="10"/>
      <c r="E95" s="17"/>
      <c r="F95" s="10"/>
      <c r="G95" s="10"/>
      <c r="H95" s="10"/>
      <c r="I95" s="11"/>
      <c r="J95" s="11"/>
      <c r="K95" s="11"/>
      <c r="L95" s="11"/>
      <c r="M95" s="11"/>
      <c r="N95" s="11"/>
      <c r="O95" s="11"/>
      <c r="P95" s="11"/>
      <c r="Q95" s="11"/>
    </row>
    <row r="96" spans="1:17" s="18" customFormat="1" ht="12.75" customHeight="1">
      <c r="A96" s="11"/>
      <c r="B96" s="10"/>
      <c r="C96" s="10"/>
      <c r="D96" s="10"/>
      <c r="E96" s="17"/>
      <c r="F96" s="10"/>
      <c r="G96" s="10"/>
      <c r="H96" s="10"/>
      <c r="I96" s="11"/>
      <c r="J96" s="11"/>
      <c r="K96" s="11"/>
      <c r="L96" s="11"/>
      <c r="M96" s="11"/>
      <c r="N96" s="11"/>
      <c r="O96" s="11"/>
      <c r="P96" s="11"/>
      <c r="Q96" s="11"/>
    </row>
    <row r="97" spans="1:17" s="18" customFormat="1" ht="12.75" customHeight="1">
      <c r="A97" s="11"/>
      <c r="B97" s="10"/>
      <c r="C97" s="10"/>
      <c r="D97" s="10"/>
      <c r="E97" s="17"/>
      <c r="F97" s="10"/>
      <c r="G97" s="10"/>
      <c r="H97" s="10"/>
      <c r="I97" s="11"/>
      <c r="J97" s="11"/>
      <c r="K97" s="11"/>
      <c r="L97" s="11"/>
      <c r="M97" s="11"/>
      <c r="N97" s="11"/>
      <c r="O97" s="11"/>
      <c r="P97" s="11"/>
      <c r="Q97" s="11"/>
    </row>
    <row r="98" spans="1:17" s="18" customFormat="1" ht="12.75" customHeight="1">
      <c r="A98" s="11"/>
      <c r="B98" s="10"/>
      <c r="C98" s="10"/>
      <c r="D98" s="10"/>
      <c r="E98" s="17"/>
      <c r="F98" s="10"/>
      <c r="G98" s="10"/>
      <c r="H98" s="10"/>
      <c r="I98" s="11"/>
      <c r="J98" s="11"/>
      <c r="K98" s="11"/>
      <c r="L98" s="11"/>
      <c r="M98" s="11"/>
      <c r="N98" s="11"/>
      <c r="O98" s="11"/>
      <c r="P98" s="11"/>
      <c r="Q98" s="11"/>
    </row>
    <row r="99" spans="1:17" s="18" customFormat="1" ht="12.75" customHeight="1">
      <c r="A99" s="11"/>
      <c r="B99" s="10"/>
      <c r="C99" s="10"/>
      <c r="D99" s="10"/>
      <c r="E99" s="17"/>
      <c r="F99" s="10"/>
      <c r="G99" s="10"/>
      <c r="H99" s="10"/>
      <c r="I99" s="11"/>
      <c r="J99" s="11"/>
      <c r="K99" s="11"/>
      <c r="L99" s="11"/>
      <c r="M99" s="11"/>
      <c r="N99" s="11"/>
      <c r="O99" s="11"/>
      <c r="P99" s="11"/>
      <c r="Q99" s="11"/>
    </row>
    <row r="100" spans="1:17" s="18" customFormat="1" ht="12.75" customHeight="1">
      <c r="A100" s="11"/>
      <c r="B100" s="10"/>
      <c r="C100" s="10"/>
      <c r="D100" s="10"/>
      <c r="E100" s="17"/>
      <c r="F100" s="10"/>
      <c r="G100" s="10"/>
      <c r="H100" s="10"/>
      <c r="I100" s="11"/>
      <c r="J100" s="11"/>
      <c r="K100" s="11"/>
      <c r="L100" s="11"/>
      <c r="M100" s="11"/>
      <c r="N100" s="11"/>
      <c r="O100" s="11"/>
      <c r="P100" s="11"/>
      <c r="Q100" s="11"/>
    </row>
    <row r="101" spans="1:17" s="18" customFormat="1" ht="12.75" customHeight="1">
      <c r="A101" s="11"/>
      <c r="B101" s="10"/>
      <c r="C101" s="10"/>
      <c r="D101" s="10"/>
      <c r="E101" s="17"/>
      <c r="F101" s="10"/>
      <c r="G101" s="10"/>
      <c r="H101" s="10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1:17" s="18" customFormat="1" ht="12.75" customHeight="1">
      <c r="A102" s="11"/>
      <c r="B102" s="10"/>
      <c r="C102" s="10"/>
      <c r="D102" s="10"/>
      <c r="E102" s="17"/>
      <c r="F102" s="10"/>
      <c r="G102" s="10"/>
      <c r="H102" s="10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1:17" s="18" customFormat="1" ht="12.75" customHeight="1">
      <c r="A103" s="11"/>
      <c r="B103" s="10"/>
      <c r="C103" s="10"/>
      <c r="D103" s="10"/>
      <c r="E103" s="17"/>
      <c r="F103" s="10"/>
      <c r="G103" s="10"/>
      <c r="H103" s="10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1:17" s="18" customFormat="1" ht="12.75" customHeight="1">
      <c r="A104" s="11"/>
      <c r="B104" s="10"/>
      <c r="C104" s="10"/>
      <c r="D104" s="10"/>
      <c r="E104" s="17"/>
      <c r="F104" s="10"/>
      <c r="G104" s="10"/>
      <c r="H104" s="10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1:17" s="18" customFormat="1" ht="12.75" customHeight="1">
      <c r="A105" s="11"/>
      <c r="B105" s="10"/>
      <c r="C105" s="10"/>
      <c r="D105" s="10"/>
      <c r="E105" s="17"/>
      <c r="F105" s="10"/>
      <c r="G105" s="10"/>
      <c r="H105" s="10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1:17" s="18" customFormat="1" ht="12.75" customHeight="1">
      <c r="A106" s="11"/>
      <c r="B106" s="10"/>
      <c r="C106" s="10"/>
      <c r="D106" s="10"/>
      <c r="E106" s="17"/>
      <c r="F106" s="10"/>
      <c r="G106" s="10"/>
      <c r="H106" s="10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1:17" s="18" customFormat="1" ht="12.75" customHeight="1">
      <c r="A107" s="11"/>
      <c r="B107" s="10"/>
      <c r="C107" s="10"/>
      <c r="D107" s="10"/>
      <c r="E107" s="17"/>
      <c r="F107" s="10"/>
      <c r="G107" s="10"/>
      <c r="H107" s="10"/>
      <c r="I107" s="11"/>
      <c r="J107" s="11"/>
      <c r="K107" s="11"/>
      <c r="L107" s="11"/>
      <c r="M107" s="11"/>
      <c r="N107" s="11"/>
      <c r="O107" s="11"/>
      <c r="P107" s="11"/>
      <c r="Q107" s="11"/>
    </row>
    <row r="108" spans="1:17" s="18" customFormat="1" ht="12.75" customHeight="1">
      <c r="A108" s="11"/>
      <c r="B108" s="10"/>
      <c r="C108" s="10"/>
      <c r="D108" s="10"/>
      <c r="E108" s="17"/>
      <c r="F108" s="10"/>
      <c r="G108" s="10"/>
      <c r="H108" s="10"/>
      <c r="I108" s="11"/>
      <c r="J108" s="11"/>
      <c r="K108" s="11"/>
      <c r="L108" s="11"/>
      <c r="M108" s="11"/>
      <c r="N108" s="11"/>
      <c r="O108" s="11"/>
      <c r="P108" s="11"/>
      <c r="Q108" s="11"/>
    </row>
    <row r="109" spans="1:17" s="18" customFormat="1" ht="12.75" customHeight="1">
      <c r="A109" s="11"/>
      <c r="B109" s="10"/>
      <c r="C109" s="10"/>
      <c r="D109" s="10"/>
      <c r="E109" s="17"/>
      <c r="F109" s="10"/>
      <c r="G109" s="10"/>
      <c r="H109" s="10"/>
      <c r="I109" s="11"/>
      <c r="J109" s="11"/>
      <c r="K109" s="11"/>
      <c r="L109" s="11"/>
      <c r="M109" s="11"/>
      <c r="N109" s="11"/>
      <c r="O109" s="11"/>
      <c r="P109" s="11"/>
      <c r="Q109" s="11"/>
    </row>
    <row r="110" spans="1:17" s="18" customFormat="1" ht="12.75" customHeight="1">
      <c r="A110" s="11"/>
      <c r="B110" s="10"/>
      <c r="C110" s="10"/>
      <c r="D110" s="10"/>
      <c r="E110" s="17"/>
      <c r="F110" s="10"/>
      <c r="G110" s="10"/>
      <c r="H110" s="10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1:17" s="18" customFormat="1" ht="12.75" customHeight="1">
      <c r="A111" s="11"/>
      <c r="B111" s="10"/>
      <c r="C111" s="10"/>
      <c r="D111" s="10"/>
      <c r="E111" s="17"/>
      <c r="F111" s="10"/>
      <c r="G111" s="10"/>
      <c r="H111" s="10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1:17" s="18" customFormat="1" ht="12.75" customHeight="1">
      <c r="A112" s="11"/>
      <c r="B112" s="10"/>
      <c r="C112" s="10"/>
      <c r="D112" s="10"/>
      <c r="E112" s="17"/>
      <c r="F112" s="10"/>
      <c r="G112" s="10"/>
      <c r="H112" s="10"/>
      <c r="I112" s="11"/>
      <c r="J112" s="11"/>
      <c r="K112" s="11"/>
      <c r="L112" s="11"/>
      <c r="M112" s="11"/>
      <c r="N112" s="11"/>
      <c r="O112" s="11"/>
      <c r="P112" s="11"/>
      <c r="Q112" s="11"/>
    </row>
    <row r="113" spans="1:17" s="18" customFormat="1" ht="12.75" customHeight="1">
      <c r="A113" s="11"/>
      <c r="B113" s="10"/>
      <c r="C113" s="10"/>
      <c r="D113" s="10"/>
      <c r="E113" s="17"/>
      <c r="F113" s="10"/>
      <c r="G113" s="10"/>
      <c r="H113" s="10"/>
      <c r="I113" s="11"/>
      <c r="J113" s="11"/>
      <c r="K113" s="11"/>
      <c r="L113" s="11"/>
      <c r="M113" s="11"/>
      <c r="N113" s="11"/>
      <c r="O113" s="11"/>
      <c r="P113" s="11"/>
      <c r="Q113" s="11"/>
    </row>
    <row r="114" spans="1:17" s="18" customFormat="1" ht="12.75" customHeight="1">
      <c r="A114" s="11"/>
      <c r="B114" s="10"/>
      <c r="C114" s="10"/>
      <c r="D114" s="10"/>
      <c r="E114" s="17"/>
      <c r="F114" s="10"/>
      <c r="G114" s="10"/>
      <c r="H114" s="10"/>
      <c r="I114" s="11"/>
      <c r="J114" s="11"/>
      <c r="K114" s="11"/>
      <c r="L114" s="11"/>
      <c r="M114" s="11"/>
      <c r="N114" s="11"/>
      <c r="O114" s="11"/>
      <c r="P114" s="11"/>
      <c r="Q114" s="11"/>
    </row>
    <row r="115" spans="1:17" s="18" customFormat="1" ht="12.75" customHeight="1">
      <c r="A115" s="11"/>
      <c r="B115" s="10"/>
      <c r="C115" s="10"/>
      <c r="D115" s="10"/>
      <c r="E115" s="17"/>
      <c r="F115" s="10"/>
      <c r="G115" s="10"/>
      <c r="H115" s="10"/>
      <c r="I115" s="11"/>
      <c r="J115" s="11"/>
      <c r="K115" s="11"/>
      <c r="L115" s="11"/>
      <c r="M115" s="11"/>
      <c r="N115" s="11"/>
      <c r="O115" s="11"/>
      <c r="P115" s="11"/>
      <c r="Q115" s="11"/>
    </row>
    <row r="116" spans="1:17" s="18" customFormat="1" ht="12.75" customHeight="1">
      <c r="A116" s="11"/>
      <c r="B116" s="10"/>
      <c r="C116" s="10"/>
      <c r="D116" s="10"/>
      <c r="E116" s="17"/>
      <c r="F116" s="10"/>
      <c r="G116" s="10"/>
      <c r="H116" s="10"/>
      <c r="I116" s="11"/>
      <c r="J116" s="11"/>
      <c r="K116" s="11"/>
      <c r="L116" s="11"/>
      <c r="M116" s="11"/>
      <c r="N116" s="11"/>
      <c r="O116" s="11"/>
      <c r="P116" s="11"/>
      <c r="Q116" s="11"/>
    </row>
    <row r="117" spans="1:17" s="18" customFormat="1" ht="12.75" customHeight="1">
      <c r="A117" s="11"/>
      <c r="B117" s="10"/>
      <c r="C117" s="10"/>
      <c r="D117" s="10"/>
      <c r="E117" s="17"/>
      <c r="F117" s="10"/>
      <c r="G117" s="10"/>
      <c r="H117" s="10"/>
      <c r="I117" s="11"/>
      <c r="J117" s="11"/>
      <c r="K117" s="11"/>
      <c r="L117" s="11"/>
      <c r="M117" s="11"/>
      <c r="N117" s="11"/>
      <c r="O117" s="11"/>
      <c r="P117" s="11"/>
      <c r="Q117" s="11"/>
    </row>
    <row r="118" spans="1:17" s="18" customFormat="1" ht="12.75" customHeight="1">
      <c r="A118" s="11"/>
      <c r="B118" s="10"/>
      <c r="C118" s="10"/>
      <c r="D118" s="10"/>
      <c r="E118" s="17"/>
      <c r="F118" s="10"/>
      <c r="G118" s="10"/>
      <c r="H118" s="10"/>
      <c r="I118" s="11"/>
      <c r="J118" s="11"/>
      <c r="K118" s="11"/>
      <c r="L118" s="11"/>
      <c r="M118" s="11"/>
      <c r="N118" s="11"/>
      <c r="O118" s="11"/>
      <c r="P118" s="11"/>
      <c r="Q118" s="11"/>
    </row>
    <row r="119" spans="1:17" s="18" customFormat="1" ht="12.75" customHeight="1">
      <c r="A119" s="11"/>
      <c r="B119" s="10"/>
      <c r="C119" s="10"/>
      <c r="D119" s="10"/>
      <c r="E119" s="17"/>
      <c r="F119" s="10"/>
      <c r="G119" s="10"/>
      <c r="H119" s="10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s="18" customFormat="1" ht="12.75" customHeight="1">
      <c r="B120" s="10"/>
      <c r="C120" s="10"/>
      <c r="D120" s="10"/>
      <c r="E120" s="17"/>
      <c r="F120" s="10"/>
      <c r="G120" s="10"/>
      <c r="H120" s="10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s="18" customFormat="1" ht="12.75" customHeight="1">
      <c r="B121" s="10"/>
      <c r="C121" s="10"/>
      <c r="D121" s="10"/>
      <c r="E121" s="17"/>
      <c r="F121" s="10"/>
      <c r="G121" s="10"/>
      <c r="H121" s="10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s="18" customFormat="1" ht="12.75" customHeight="1">
      <c r="B122" s="10"/>
      <c r="C122" s="10"/>
      <c r="D122" s="10"/>
      <c r="E122" s="17"/>
      <c r="F122" s="10"/>
      <c r="G122" s="10"/>
      <c r="H122" s="10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s="18" customFormat="1" ht="12.75" customHeight="1">
      <c r="B123" s="10"/>
      <c r="C123" s="10"/>
      <c r="D123" s="10"/>
      <c r="E123" s="17"/>
      <c r="F123" s="10"/>
      <c r="G123" s="10"/>
      <c r="H123" s="10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s="18" customFormat="1" ht="12.75" customHeight="1">
      <c r="B124" s="10"/>
      <c r="C124" s="10"/>
      <c r="D124" s="10"/>
      <c r="E124" s="17"/>
      <c r="F124" s="10"/>
      <c r="G124" s="10"/>
      <c r="H124" s="10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s="18" customFormat="1" ht="12.75" customHeight="1">
      <c r="B125" s="10"/>
      <c r="C125" s="10"/>
      <c r="D125" s="10"/>
      <c r="E125" s="17"/>
      <c r="F125" s="10"/>
      <c r="G125" s="10"/>
      <c r="H125" s="10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s="18" customFormat="1" ht="12.75" customHeight="1">
      <c r="B126" s="10"/>
      <c r="C126" s="10"/>
      <c r="D126" s="10"/>
      <c r="E126" s="17"/>
      <c r="F126" s="10"/>
      <c r="G126" s="10"/>
      <c r="H126" s="10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s="18" customFormat="1" ht="12.75" customHeight="1">
      <c r="B127" s="10"/>
      <c r="C127" s="10"/>
      <c r="D127" s="10"/>
      <c r="E127" s="17"/>
      <c r="F127" s="10"/>
      <c r="G127" s="10"/>
      <c r="H127" s="10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s="18" customFormat="1" ht="12.75" customHeight="1">
      <c r="B128" s="10"/>
      <c r="C128" s="10"/>
      <c r="D128" s="10"/>
      <c r="E128" s="17"/>
      <c r="F128" s="10"/>
      <c r="G128" s="10"/>
      <c r="H128" s="10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2:17" s="18" customFormat="1" ht="12.75" customHeight="1">
      <c r="B129" s="10"/>
      <c r="C129" s="10"/>
      <c r="E129" s="140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2:17" s="18" customFormat="1" ht="12.75" customHeight="1">
      <c r="B130" s="10"/>
      <c r="C130" s="10"/>
      <c r="E130" s="140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2:17" s="18" customFormat="1" ht="12.75" customHeight="1">
      <c r="B131" s="10"/>
      <c r="C131" s="10"/>
      <c r="E131" s="140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2:17" s="18" customFormat="1" ht="12.75" customHeight="1">
      <c r="B132" s="10"/>
      <c r="C132" s="10"/>
      <c r="E132" s="140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2:17" s="18" customFormat="1" ht="12.75" customHeight="1">
      <c r="B133" s="10"/>
      <c r="C133" s="10"/>
      <c r="E133" s="140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2:17" s="18" customFormat="1" ht="12.75" customHeight="1">
      <c r="B134" s="10"/>
      <c r="C134" s="10"/>
      <c r="E134" s="140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2:17" s="18" customFormat="1" ht="12.75" customHeight="1">
      <c r="B135" s="10"/>
      <c r="C135" s="10"/>
      <c r="E135" s="140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2:17" s="18" customFormat="1" ht="12.75" customHeight="1">
      <c r="B136" s="10"/>
      <c r="C136" s="10"/>
      <c r="E136" s="140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2:17" s="18" customFormat="1" ht="12.75" customHeight="1">
      <c r="B137" s="10"/>
      <c r="C137" s="10"/>
      <c r="E137" s="140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2:17" s="18" customFormat="1" ht="12.75" customHeight="1">
      <c r="B138" s="10"/>
      <c r="C138" s="10"/>
      <c r="E138" s="140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2:17" s="18" customFormat="1" ht="12.75" customHeight="1">
      <c r="B139" s="10"/>
      <c r="C139" s="10"/>
      <c r="E139" s="140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2:17" s="18" customFormat="1" ht="12.75" customHeight="1">
      <c r="B140" s="10"/>
      <c r="C140" s="10"/>
      <c r="E140" s="140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2:17" s="18" customFormat="1" ht="12.75" customHeight="1">
      <c r="B141" s="10"/>
      <c r="C141" s="10"/>
      <c r="E141" s="140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2:17" s="18" customFormat="1" ht="12.75" customHeight="1">
      <c r="B142" s="10"/>
      <c r="C142" s="10"/>
      <c r="E142" s="140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2:17" s="18" customFormat="1" ht="12.75" customHeight="1">
      <c r="B143" s="10"/>
      <c r="C143" s="10"/>
      <c r="E143" s="140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2:17" s="18" customFormat="1" ht="12.75" customHeight="1">
      <c r="B144" s="10"/>
      <c r="C144" s="10"/>
      <c r="E144" s="140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2:17" s="18" customFormat="1" ht="12.75" customHeight="1">
      <c r="B145" s="10"/>
      <c r="C145" s="10"/>
      <c r="E145" s="140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2:17" s="18" customFormat="1" ht="12.75" customHeight="1">
      <c r="B146" s="10"/>
      <c r="C146" s="10"/>
      <c r="E146" s="140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2:17" s="18" customFormat="1" ht="12.75" customHeight="1">
      <c r="B147" s="10"/>
      <c r="C147" s="10"/>
      <c r="E147" s="140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2:17" s="18" customFormat="1" ht="12.75" customHeight="1">
      <c r="B148" s="10"/>
      <c r="C148" s="10"/>
      <c r="E148" s="140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2:17" s="18" customFormat="1" ht="12.75" customHeight="1">
      <c r="B149" s="10"/>
      <c r="C149" s="10"/>
      <c r="E149" s="140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2:17" s="18" customFormat="1" ht="12.75" customHeight="1">
      <c r="B150" s="10"/>
      <c r="C150" s="10"/>
      <c r="E150" s="140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2:17" s="18" customFormat="1" ht="12.75" customHeight="1">
      <c r="B151" s="10"/>
      <c r="C151" s="10"/>
      <c r="E151" s="140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2:17" s="18" customFormat="1" ht="12.75" customHeight="1">
      <c r="B152" s="10"/>
      <c r="C152" s="10"/>
      <c r="E152" s="140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2:17" s="18" customFormat="1" ht="12.75" customHeight="1">
      <c r="B153" s="10"/>
      <c r="C153" s="10"/>
      <c r="E153" s="140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2:17" s="18" customFormat="1" ht="12.75" customHeight="1">
      <c r="B154" s="10"/>
      <c r="C154" s="10"/>
      <c r="E154" s="140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2:17" s="18" customFormat="1" ht="12.75" customHeight="1">
      <c r="B155" s="10"/>
      <c r="C155" s="10"/>
      <c r="E155" s="140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2:17" s="18" customFormat="1" ht="12.75" customHeight="1">
      <c r="B156" s="10"/>
      <c r="C156" s="10"/>
      <c r="E156" s="140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2:17" s="18" customFormat="1" ht="12.75" customHeight="1">
      <c r="B157" s="10"/>
      <c r="C157" s="10"/>
      <c r="E157" s="140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2:17" s="18" customFormat="1" ht="12.75" customHeight="1">
      <c r="B158" s="10"/>
      <c r="C158" s="10"/>
      <c r="E158" s="140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2:17" s="18" customFormat="1" ht="12.75" customHeight="1">
      <c r="B159" s="10"/>
      <c r="C159" s="10"/>
      <c r="E159" s="140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2:17" s="18" customFormat="1" ht="12.75" customHeight="1">
      <c r="B160" s="10"/>
      <c r="C160" s="10"/>
      <c r="E160" s="140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2:17" s="18" customFormat="1" ht="12.75" customHeight="1">
      <c r="B161" s="10"/>
      <c r="C161" s="10"/>
      <c r="E161" s="140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2:17" s="18" customFormat="1" ht="12.75" customHeight="1">
      <c r="B162" s="10"/>
      <c r="C162" s="10"/>
      <c r="E162" s="140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2:17" s="18" customFormat="1" ht="12.75" customHeight="1">
      <c r="B163" s="10"/>
      <c r="C163" s="10"/>
      <c r="E163" s="140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2:17" s="18" customFormat="1" ht="12.75" customHeight="1">
      <c r="B164" s="10"/>
      <c r="C164" s="10"/>
      <c r="E164" s="140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2:17" s="18" customFormat="1" ht="12.75" customHeight="1">
      <c r="B165" s="10"/>
      <c r="C165" s="10"/>
      <c r="E165" s="140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2:17" s="18" customFormat="1" ht="12.75" customHeight="1">
      <c r="B166" s="10"/>
      <c r="C166" s="10"/>
      <c r="E166" s="140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2:17" s="18" customFormat="1" ht="12.75" customHeight="1">
      <c r="B167" s="10"/>
      <c r="C167" s="10"/>
      <c r="E167" s="140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2:17" s="18" customFormat="1" ht="12.75" customHeight="1">
      <c r="B168" s="10"/>
      <c r="C168" s="10"/>
      <c r="E168" s="140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2:17" s="18" customFormat="1" ht="12.75" customHeight="1">
      <c r="B169" s="10"/>
      <c r="C169" s="10"/>
      <c r="E169" s="140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2:17" s="18" customFormat="1" ht="12.75" customHeight="1">
      <c r="B170" s="10"/>
      <c r="C170" s="10"/>
      <c r="E170" s="140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2:17" s="18" customFormat="1" ht="12.75" customHeight="1">
      <c r="B171" s="10"/>
      <c r="C171" s="10"/>
      <c r="E171" s="140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2:17" s="18" customFormat="1" ht="12.75" customHeight="1">
      <c r="B172" s="10"/>
      <c r="C172" s="10"/>
      <c r="E172" s="140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2:17" s="18" customFormat="1" ht="12.75" customHeight="1">
      <c r="B173" s="10"/>
      <c r="C173" s="10"/>
      <c r="E173" s="140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2:17" s="18" customFormat="1" ht="12.75" customHeight="1">
      <c r="B174" s="10"/>
      <c r="C174" s="10"/>
      <c r="E174" s="140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2:17" s="18" customFormat="1" ht="12.75" customHeight="1">
      <c r="B175" s="10"/>
      <c r="C175" s="10"/>
      <c r="E175" s="140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2:17" s="18" customFormat="1" ht="12.75" customHeight="1">
      <c r="B176" s="10"/>
      <c r="C176" s="10"/>
      <c r="E176" s="140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2:17" s="18" customFormat="1" ht="12.75" customHeight="1">
      <c r="B177" s="10"/>
      <c r="C177" s="10"/>
      <c r="E177" s="140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2:17" s="18" customFormat="1" ht="12.75" customHeight="1">
      <c r="B178" s="10"/>
      <c r="C178" s="10"/>
      <c r="E178" s="140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2:17" s="18" customFormat="1" ht="12.75" customHeight="1">
      <c r="B179" s="10"/>
      <c r="C179" s="10"/>
      <c r="E179" s="140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2:17" s="18" customFormat="1" ht="12.75" customHeight="1">
      <c r="B180" s="10"/>
      <c r="C180" s="10"/>
      <c r="E180" s="140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2:17" s="18" customFormat="1" ht="12.75" customHeight="1">
      <c r="B181" s="10"/>
      <c r="C181" s="10"/>
      <c r="E181" s="140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2:17" s="18" customFormat="1" ht="12.75" customHeight="1">
      <c r="B182" s="10"/>
      <c r="C182" s="10"/>
      <c r="E182" s="140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2:17" s="18" customFormat="1" ht="12.75" customHeight="1">
      <c r="B183" s="10"/>
      <c r="C183" s="10"/>
      <c r="E183" s="140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2:17" s="18" customFormat="1" ht="12.75" customHeight="1">
      <c r="B184" s="10"/>
      <c r="C184" s="10"/>
      <c r="E184" s="140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2:17" s="18" customFormat="1" ht="12.75" customHeight="1">
      <c r="B185" s="10"/>
      <c r="C185" s="10"/>
      <c r="E185" s="140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2:17" s="18" customFormat="1" ht="12.75" customHeight="1">
      <c r="B186" s="10"/>
      <c r="C186" s="10"/>
      <c r="E186" s="140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2:17" s="18" customFormat="1" ht="12.75" customHeight="1">
      <c r="B187" s="10"/>
      <c r="C187" s="10"/>
      <c r="E187" s="140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2:17" s="18" customFormat="1" ht="12.75" customHeight="1">
      <c r="B188" s="10"/>
      <c r="C188" s="10"/>
      <c r="E188" s="140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2:17" s="18" customFormat="1" ht="12.75" customHeight="1">
      <c r="B189" s="10"/>
      <c r="C189" s="10"/>
      <c r="E189" s="140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2:17" s="18" customFormat="1" ht="12.75" customHeight="1">
      <c r="B190" s="10"/>
      <c r="C190" s="10"/>
      <c r="E190" s="140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2:17" s="18" customFormat="1" ht="12.75" customHeight="1">
      <c r="B191" s="10"/>
      <c r="C191" s="10"/>
      <c r="E191" s="140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2:17" s="18" customFormat="1" ht="12.75" customHeight="1">
      <c r="B192" s="10"/>
      <c r="C192" s="10"/>
      <c r="E192" s="140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2:17" s="18" customFormat="1" ht="12.75" customHeight="1">
      <c r="B193" s="10"/>
      <c r="C193" s="10"/>
      <c r="E193" s="140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2:17" s="18" customFormat="1" ht="12.75" customHeight="1">
      <c r="B194" s="10"/>
      <c r="C194" s="10"/>
      <c r="E194" s="140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2:17" s="18" customFormat="1" ht="12.75" customHeight="1">
      <c r="B195" s="10"/>
      <c r="C195" s="10"/>
      <c r="E195" s="140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2:17" s="18" customFormat="1" ht="12.75" customHeight="1">
      <c r="B196" s="10"/>
      <c r="C196" s="10"/>
      <c r="E196" s="140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2:17" s="18" customFormat="1" ht="12.75" customHeight="1">
      <c r="B197" s="10"/>
      <c r="C197" s="10"/>
      <c r="E197" s="140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2:17" s="18" customFormat="1" ht="12.75" customHeight="1">
      <c r="B198" s="10"/>
      <c r="C198" s="10"/>
      <c r="E198" s="140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2:17" s="18" customFormat="1" ht="12.75" customHeight="1">
      <c r="B199" s="10"/>
      <c r="C199" s="10"/>
      <c r="E199" s="140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2:17" s="18" customFormat="1" ht="12.75" customHeight="1">
      <c r="B200" s="10"/>
      <c r="C200" s="10"/>
      <c r="E200" s="140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2:17" s="18" customFormat="1" ht="12.75" customHeight="1">
      <c r="B201" s="10"/>
      <c r="C201" s="10"/>
      <c r="E201" s="140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2:17" s="18" customFormat="1" ht="12.75" customHeight="1">
      <c r="B202" s="10"/>
      <c r="C202" s="10"/>
      <c r="E202" s="140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2:17" s="18" customFormat="1" ht="12.75" customHeight="1">
      <c r="B203" s="10"/>
      <c r="C203" s="10"/>
      <c r="E203" s="140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2:17" s="18" customFormat="1" ht="12.75" customHeight="1">
      <c r="B204" s="10"/>
      <c r="C204" s="10"/>
      <c r="E204" s="140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2:17" s="18" customFormat="1" ht="12.75" customHeight="1">
      <c r="B205" s="10"/>
      <c r="C205" s="10"/>
      <c r="E205" s="140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2:17" s="18" customFormat="1" ht="12.75" customHeight="1">
      <c r="C206" s="141"/>
      <c r="E206" s="140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2:17" s="18" customFormat="1" ht="12.75" customHeight="1">
      <c r="C207" s="141"/>
      <c r="E207" s="140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2:17" s="18" customFormat="1" ht="12.75" customHeight="1">
      <c r="C208" s="141"/>
      <c r="E208" s="140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3:17" s="18" customFormat="1" ht="12.75" customHeight="1">
      <c r="C209" s="141"/>
      <c r="E209" s="140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3:17" s="18" customFormat="1" ht="12.75" customHeight="1">
      <c r="C210" s="141"/>
      <c r="E210" s="140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3:17" s="18" customFormat="1" ht="12.75" customHeight="1">
      <c r="C211" s="141"/>
      <c r="E211" s="140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3:17" s="18" customFormat="1" ht="12.75" customHeight="1">
      <c r="C212" s="141"/>
      <c r="E212" s="140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3:17" s="18" customFormat="1" ht="12.75" customHeight="1">
      <c r="C213" s="141"/>
      <c r="E213" s="140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3:17" s="18" customFormat="1" ht="12.75" customHeight="1">
      <c r="C214" s="141"/>
      <c r="E214" s="140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3:17" s="18" customFormat="1" ht="12.75" customHeight="1">
      <c r="C215" s="141"/>
      <c r="E215" s="140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3:17" s="18" customFormat="1" ht="12.75" customHeight="1">
      <c r="C216" s="141"/>
      <c r="E216" s="140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3:17" s="18" customFormat="1" ht="12.75" customHeight="1">
      <c r="C217" s="141"/>
      <c r="E217" s="140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3:17" s="18" customFormat="1" ht="12.75" customHeight="1">
      <c r="C218" s="141"/>
      <c r="E218" s="140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3:17" s="18" customFormat="1" ht="12.75" customHeight="1">
      <c r="C219" s="141"/>
      <c r="E219" s="140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3:17" s="18" customFormat="1" ht="12.75" customHeight="1">
      <c r="C220" s="141"/>
      <c r="E220" s="140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3:17" s="18" customFormat="1" ht="12.75" customHeight="1">
      <c r="C221" s="141"/>
      <c r="E221" s="140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3:17" s="18" customFormat="1" ht="12.75" customHeight="1">
      <c r="C222" s="141"/>
      <c r="E222" s="140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3:17" s="18" customFormat="1" ht="12.75" customHeight="1">
      <c r="C223" s="141"/>
      <c r="E223" s="140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3:17" s="18" customFormat="1" ht="12.75" customHeight="1">
      <c r="C224" s="141"/>
      <c r="E224" s="140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3:17" s="18" customFormat="1" ht="12.75" customHeight="1">
      <c r="C225" s="141"/>
      <c r="E225" s="140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3:17" s="18" customFormat="1" ht="12.75" customHeight="1">
      <c r="C226" s="141"/>
      <c r="E226" s="140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3:17" s="18" customFormat="1" ht="12.75" customHeight="1">
      <c r="C227" s="141"/>
      <c r="E227" s="140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3:17" s="18" customFormat="1" ht="12.75" customHeight="1">
      <c r="C228" s="141"/>
      <c r="E228" s="140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3:17" s="18" customFormat="1" ht="12.75" customHeight="1">
      <c r="C229" s="141"/>
      <c r="E229" s="140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3:17" s="18" customFormat="1" ht="12.75" customHeight="1">
      <c r="C230" s="141"/>
      <c r="E230" s="140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3:17" s="18" customFormat="1" ht="12.75" customHeight="1">
      <c r="C231" s="141"/>
      <c r="E231" s="140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3:17" s="18" customFormat="1" ht="12.75" customHeight="1">
      <c r="C232" s="141"/>
      <c r="E232" s="140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3:17" s="18" customFormat="1" ht="12.75" customHeight="1">
      <c r="C233" s="141"/>
      <c r="E233" s="140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3:17" s="18" customFormat="1" ht="12.75" customHeight="1">
      <c r="C234" s="141"/>
      <c r="E234" s="140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3:17" s="18" customFormat="1" ht="12.75" customHeight="1">
      <c r="C235" s="141"/>
      <c r="E235" s="140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3:17" s="18" customFormat="1" ht="12.75" customHeight="1">
      <c r="C236" s="141"/>
      <c r="E236" s="140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3:17" s="18" customFormat="1" ht="12.75" customHeight="1">
      <c r="C237" s="141"/>
      <c r="E237" s="140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3:17" s="18" customFormat="1" ht="12.75" customHeight="1">
      <c r="C238" s="141"/>
      <c r="E238" s="140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3:17" s="18" customFormat="1" ht="12.75" customHeight="1">
      <c r="C239" s="141"/>
      <c r="E239" s="140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3:17" s="18" customFormat="1" ht="12.75" customHeight="1">
      <c r="C240" s="141"/>
      <c r="E240" s="140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3:17" s="18" customFormat="1" ht="12.75" customHeight="1">
      <c r="C241" s="141"/>
      <c r="E241" s="140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3:17" s="18" customFormat="1" ht="12.75" customHeight="1">
      <c r="C242" s="141"/>
      <c r="E242" s="140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3:17" s="18" customFormat="1" ht="12.75" customHeight="1">
      <c r="C243" s="141"/>
      <c r="E243" s="140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3:17" s="18" customFormat="1" ht="12.75" customHeight="1">
      <c r="C244" s="141"/>
      <c r="E244" s="140"/>
      <c r="I244" s="11"/>
      <c r="J244" s="11"/>
      <c r="K244" s="11"/>
      <c r="L244" s="11"/>
      <c r="M244" s="11"/>
      <c r="N244" s="11"/>
      <c r="O244" s="11"/>
      <c r="P244" s="11"/>
      <c r="Q244" s="11"/>
    </row>
    <row r="245" spans="3:17" s="18" customFormat="1" ht="12.75" customHeight="1">
      <c r="C245" s="141"/>
      <c r="E245" s="140"/>
      <c r="I245" s="11"/>
      <c r="J245" s="11"/>
      <c r="K245" s="11"/>
      <c r="L245" s="11"/>
      <c r="M245" s="11"/>
      <c r="N245" s="11"/>
      <c r="O245" s="11"/>
      <c r="P245" s="11"/>
      <c r="Q245" s="11"/>
    </row>
    <row r="246" spans="3:17" s="18" customFormat="1" ht="12.75" customHeight="1">
      <c r="C246" s="141"/>
      <c r="E246" s="140"/>
      <c r="I246" s="11"/>
      <c r="J246" s="11"/>
      <c r="K246" s="11"/>
      <c r="L246" s="11"/>
      <c r="M246" s="11"/>
      <c r="N246" s="11"/>
      <c r="O246" s="11"/>
      <c r="P246" s="11"/>
      <c r="Q246" s="11"/>
    </row>
    <row r="247" spans="3:17" s="18" customFormat="1" ht="12.75" customHeight="1">
      <c r="C247" s="141"/>
      <c r="E247" s="140"/>
      <c r="I247" s="11"/>
      <c r="J247" s="11"/>
      <c r="K247" s="11"/>
      <c r="L247" s="11"/>
      <c r="M247" s="11"/>
      <c r="N247" s="11"/>
      <c r="O247" s="11"/>
      <c r="P247" s="11"/>
      <c r="Q247" s="11"/>
    </row>
    <row r="248" spans="3:17" s="18" customFormat="1" ht="12.75" customHeight="1">
      <c r="C248" s="141"/>
      <c r="E248" s="140"/>
      <c r="I248" s="11"/>
      <c r="J248" s="11"/>
      <c r="K248" s="11"/>
      <c r="L248" s="11"/>
      <c r="M248" s="11"/>
      <c r="N248" s="11"/>
      <c r="O248" s="11"/>
      <c r="P248" s="11"/>
      <c r="Q248" s="11"/>
    </row>
    <row r="249" spans="3:17" s="18" customFormat="1" ht="12.75" customHeight="1">
      <c r="C249" s="141"/>
      <c r="E249" s="140"/>
      <c r="I249" s="11"/>
      <c r="J249" s="11"/>
      <c r="K249" s="11"/>
      <c r="L249" s="11"/>
      <c r="M249" s="11"/>
      <c r="N249" s="11"/>
      <c r="O249" s="11"/>
      <c r="P249" s="11"/>
      <c r="Q249" s="11"/>
    </row>
    <row r="250" spans="3:17" s="18" customFormat="1" ht="12.75" customHeight="1">
      <c r="C250" s="141"/>
      <c r="E250" s="140"/>
    </row>
    <row r="251" spans="3:17" s="18" customFormat="1" ht="12.75" customHeight="1">
      <c r="C251" s="141"/>
      <c r="E251" s="140"/>
    </row>
    <row r="252" spans="3:17" s="18" customFormat="1" ht="12.75" customHeight="1">
      <c r="C252" s="141"/>
      <c r="E252" s="140"/>
    </row>
    <row r="253" spans="3:17" s="18" customFormat="1" ht="12.75" customHeight="1">
      <c r="C253" s="141"/>
      <c r="E253" s="140"/>
    </row>
    <row r="254" spans="3:17" s="18" customFormat="1" ht="12.75" customHeight="1">
      <c r="C254" s="141"/>
      <c r="E254" s="140"/>
    </row>
    <row r="255" spans="3:17" s="18" customFormat="1" ht="12.75" customHeight="1">
      <c r="C255" s="141"/>
      <c r="E255" s="140"/>
    </row>
    <row r="256" spans="3:17" s="18" customFormat="1" ht="12.75" customHeight="1">
      <c r="C256" s="141"/>
      <c r="E256" s="140"/>
    </row>
    <row r="257" spans="3:5" s="18" customFormat="1" ht="12.75" customHeight="1">
      <c r="C257" s="141"/>
      <c r="E257" s="140"/>
    </row>
  </sheetData>
  <mergeCells count="3">
    <mergeCell ref="J2:P2"/>
    <mergeCell ref="G16:H16"/>
    <mergeCell ref="B2:C2"/>
  </mergeCells>
  <printOptions horizontalCentered="1" verticalCentered="1"/>
  <pageMargins left="0" right="0" top="0" bottom="0" header="0" footer="0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C66"/>
  <sheetViews>
    <sheetView zoomScale="55" zoomScaleNormal="55" zoomScalePageLayoutView="55" workbookViewId="0">
      <selection activeCell="F7" sqref="F7"/>
    </sheetView>
  </sheetViews>
  <sheetFormatPr baseColWidth="10" defaultColWidth="10.85546875" defaultRowHeight="18.75"/>
  <cols>
    <col min="1" max="1" width="3.28515625" style="4" customWidth="1"/>
    <col min="2" max="2" width="22.42578125" style="4" customWidth="1"/>
    <col min="3" max="3" width="24.42578125" style="8" customWidth="1"/>
    <col min="4" max="4" width="16.28515625" style="4" customWidth="1"/>
    <col min="5" max="5" width="12" style="4" customWidth="1"/>
    <col min="6" max="6" width="12" style="8" customWidth="1"/>
    <col min="7" max="8" width="12" style="4" customWidth="1"/>
    <col min="9" max="9" width="12" style="8" customWidth="1"/>
    <col min="10" max="10" width="15.140625" style="9" customWidth="1"/>
    <col min="11" max="11" width="20.42578125" style="9" customWidth="1"/>
    <col min="12" max="12" width="28.7109375" style="9" customWidth="1"/>
    <col min="13" max="13" width="25.7109375" style="9" bestFit="1" customWidth="1"/>
    <col min="14" max="14" width="10.28515625" style="4" bestFit="1" customWidth="1"/>
    <col min="15" max="18" width="10.85546875" style="4"/>
    <col min="19" max="19" width="23.7109375" style="4" bestFit="1" customWidth="1"/>
    <col min="20" max="20" width="19.140625" style="4" bestFit="1" customWidth="1"/>
    <col min="21" max="21" width="33.7109375" style="4" bestFit="1" customWidth="1"/>
    <col min="22" max="22" width="9.7109375" style="4" bestFit="1" customWidth="1"/>
    <col min="23" max="16384" width="10.85546875" style="4"/>
  </cols>
  <sheetData>
    <row r="1" spans="1:29" s="6" customFormat="1" ht="26.25" customHeight="1">
      <c r="A1" s="5"/>
      <c r="B1" s="28"/>
      <c r="C1" s="29"/>
      <c r="D1" s="28"/>
      <c r="E1" s="28"/>
      <c r="F1" s="29"/>
      <c r="G1" s="28"/>
      <c r="H1" s="28"/>
      <c r="I1" s="29"/>
      <c r="J1" s="28"/>
      <c r="K1" s="28"/>
      <c r="L1" s="28"/>
      <c r="M1" s="28"/>
    </row>
    <row r="2" spans="1:29" s="6" customFormat="1" ht="51.75" customHeight="1">
      <c r="A2" s="5"/>
      <c r="B2" s="243" t="s">
        <v>28</v>
      </c>
      <c r="C2" s="244"/>
      <c r="D2" s="244"/>
      <c r="E2" s="244"/>
      <c r="F2" s="244"/>
      <c r="G2" s="244"/>
      <c r="H2" s="244"/>
      <c r="I2" s="245"/>
      <c r="J2" s="50"/>
      <c r="K2" s="231" t="s">
        <v>29</v>
      </c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49"/>
    </row>
    <row r="3" spans="1:29" s="6" customFormat="1" ht="26.25" customHeight="1">
      <c r="A3" s="5"/>
      <c r="B3" s="23"/>
      <c r="C3" s="23"/>
      <c r="D3" s="22"/>
      <c r="E3" s="23"/>
      <c r="F3" s="23"/>
      <c r="G3" s="23"/>
      <c r="H3" s="23"/>
      <c r="I3" s="23"/>
      <c r="J3" s="50"/>
      <c r="K3" s="47"/>
      <c r="L3" s="28"/>
      <c r="M3" s="2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C3" s="49"/>
    </row>
    <row r="4" spans="1:29" s="6" customFormat="1" ht="26.25" customHeight="1">
      <c r="A4" s="5"/>
      <c r="B4" s="35" t="s">
        <v>12</v>
      </c>
      <c r="C4" s="35" t="s">
        <v>11</v>
      </c>
      <c r="D4" s="37" t="s">
        <v>13</v>
      </c>
      <c r="E4" s="35" t="s">
        <v>16</v>
      </c>
      <c r="F4" s="35" t="s">
        <v>17</v>
      </c>
      <c r="G4" s="35" t="s">
        <v>18</v>
      </c>
      <c r="H4" s="35" t="s">
        <v>19</v>
      </c>
      <c r="I4" s="35" t="s">
        <v>20</v>
      </c>
      <c r="J4" s="50"/>
      <c r="K4" s="247" t="s">
        <v>83</v>
      </c>
      <c r="L4" s="247"/>
      <c r="M4" s="39">
        <f>Anzahl</f>
        <v>35</v>
      </c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C4" s="49"/>
    </row>
    <row r="5" spans="1:29" s="6" customFormat="1" ht="26.25" customHeight="1">
      <c r="A5" s="5"/>
      <c r="B5" s="36"/>
      <c r="C5" s="148">
        <f ca="1">TODAY()-6</f>
        <v>43802</v>
      </c>
      <c r="D5" s="37">
        <v>1</v>
      </c>
      <c r="E5" s="57">
        <v>5</v>
      </c>
      <c r="F5" s="57">
        <v>3.92</v>
      </c>
      <c r="G5" s="57">
        <v>3.68</v>
      </c>
      <c r="H5" s="57">
        <v>4.05</v>
      </c>
      <c r="I5" s="57">
        <v>4.05</v>
      </c>
      <c r="J5" s="50"/>
      <c r="K5" s="235" t="s">
        <v>86</v>
      </c>
      <c r="L5" s="235"/>
      <c r="M5" s="43">
        <f>Mittelwert</f>
        <v>8.2739428571428562</v>
      </c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C5" s="49"/>
    </row>
    <row r="6" spans="1:29" s="6" customFormat="1" ht="26.25" customHeight="1">
      <c r="A6" s="5"/>
      <c r="B6" s="36"/>
      <c r="C6" s="148">
        <f ca="1">TODAY()-5</f>
        <v>43803</v>
      </c>
      <c r="D6" s="37">
        <v>2</v>
      </c>
      <c r="E6" s="57">
        <v>4.41</v>
      </c>
      <c r="F6" s="57">
        <v>4.17</v>
      </c>
      <c r="G6" s="57">
        <v>3.92</v>
      </c>
      <c r="H6" s="57">
        <v>3.92</v>
      </c>
      <c r="I6" s="57">
        <v>4.17</v>
      </c>
      <c r="J6" s="50"/>
      <c r="K6" s="248" t="s">
        <v>85</v>
      </c>
      <c r="L6" s="218"/>
      <c r="M6" s="40">
        <f>Standardabweichung</f>
        <v>9.8594464435438383</v>
      </c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C6" s="49"/>
    </row>
    <row r="7" spans="1:29" s="6" customFormat="1" ht="26.25" customHeight="1">
      <c r="A7" s="5"/>
      <c r="B7" s="36"/>
      <c r="C7" s="148">
        <f ca="1">TODAY()-4</f>
        <v>43804</v>
      </c>
      <c r="D7" s="37">
        <v>3</v>
      </c>
      <c r="E7" s="57">
        <v>3.74</v>
      </c>
      <c r="F7" s="57">
        <v>4.5</v>
      </c>
      <c r="G7" s="57">
        <v>3.99</v>
      </c>
      <c r="H7" s="57">
        <v>4.78</v>
      </c>
      <c r="I7" s="57">
        <v>4.5999999999999996</v>
      </c>
      <c r="J7" s="51"/>
      <c r="K7" s="249" t="s">
        <v>87</v>
      </c>
      <c r="L7" s="250"/>
      <c r="M7" s="43">
        <f>Rquer</f>
        <v>0.84499999999999997</v>
      </c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C7" s="49"/>
    </row>
    <row r="8" spans="1:29" s="6" customFormat="1" ht="26.25" customHeight="1">
      <c r="A8" s="5"/>
      <c r="B8" s="36"/>
      <c r="C8" s="148">
        <f ca="1">TODAY()-3</f>
        <v>43805</v>
      </c>
      <c r="D8" s="37">
        <v>4</v>
      </c>
      <c r="E8" s="57">
        <v>4.1100000000000003</v>
      </c>
      <c r="F8" s="57">
        <v>4.41</v>
      </c>
      <c r="G8" s="57">
        <v>5.83</v>
      </c>
      <c r="H8" s="57">
        <v>4.29</v>
      </c>
      <c r="I8" s="57">
        <v>4.2300000000000004</v>
      </c>
      <c r="J8" s="49"/>
      <c r="K8" s="249" t="s">
        <v>84</v>
      </c>
      <c r="L8" s="250"/>
      <c r="M8" s="39">
        <f>Stichprobenumfang</f>
        <v>5</v>
      </c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C8" s="49"/>
    </row>
    <row r="9" spans="1:29" s="6" customFormat="1" ht="26.25" customHeight="1">
      <c r="A9" s="5"/>
      <c r="B9" s="36"/>
      <c r="C9" s="148">
        <f ca="1">TODAY()-2</f>
        <v>43806</v>
      </c>
      <c r="D9" s="37">
        <v>5</v>
      </c>
      <c r="E9" s="57">
        <v>4.05</v>
      </c>
      <c r="F9" s="57">
        <v>4.54</v>
      </c>
      <c r="G9" s="57">
        <v>4.4800000000000004</v>
      </c>
      <c r="H9" s="57">
        <v>4.54</v>
      </c>
      <c r="I9" s="57">
        <v>3.8</v>
      </c>
      <c r="J9" s="47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C9" s="49"/>
    </row>
    <row r="10" spans="1:29" s="6" customFormat="1" ht="26.25" customHeight="1">
      <c r="A10" s="5"/>
      <c r="B10" s="36"/>
      <c r="C10" s="148">
        <f ca="1">TODAY()-1</f>
        <v>43807</v>
      </c>
      <c r="D10" s="37">
        <v>6</v>
      </c>
      <c r="E10" s="57">
        <v>4.29</v>
      </c>
      <c r="F10" s="57">
        <v>4.84</v>
      </c>
      <c r="G10" s="57">
        <v>4.29</v>
      </c>
      <c r="H10" s="57">
        <v>4.3499999999999996</v>
      </c>
      <c r="I10" s="57">
        <v>4.3499999999999996</v>
      </c>
      <c r="J10" s="47"/>
      <c r="K10" s="226" t="s">
        <v>46</v>
      </c>
      <c r="L10" s="226"/>
      <c r="M10" s="226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C10" s="49"/>
    </row>
    <row r="11" spans="1:29" s="6" customFormat="1" ht="26.25" customHeight="1">
      <c r="A11" s="5"/>
      <c r="B11" s="36"/>
      <c r="C11" s="148">
        <f ca="1">TODAY()</f>
        <v>43808</v>
      </c>
      <c r="D11" s="37">
        <v>7</v>
      </c>
      <c r="E11" s="57">
        <f>Maschinenfähigkeit_Eingabe!C5</f>
        <v>32.055999999999997</v>
      </c>
      <c r="F11" s="57">
        <f>Maschinenfähigkeit_Eingabe!C6</f>
        <v>32.064</v>
      </c>
      <c r="G11" s="57">
        <f>Maschinenfähigkeit_Eingabe!C7</f>
        <v>32.08</v>
      </c>
      <c r="H11" s="57">
        <f>Maschinenfähigkeit_Eingabe!C8</f>
        <v>32.024999999999999</v>
      </c>
      <c r="I11" s="57">
        <f>Maschinenfähigkeit_Eingabe!C9</f>
        <v>32.063000000000002</v>
      </c>
      <c r="J11" s="50"/>
      <c r="K11" s="242" t="s">
        <v>59</v>
      </c>
      <c r="L11" s="242"/>
      <c r="M11" s="191">
        <f>CP</f>
        <v>8.4521310410790515E-2</v>
      </c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C11" s="49"/>
    </row>
    <row r="12" spans="1:29" s="6" customFormat="1" ht="26.25" customHeight="1">
      <c r="A12" s="5"/>
      <c r="B12" s="28"/>
      <c r="C12" s="28"/>
      <c r="D12" s="28"/>
      <c r="E12" s="28"/>
      <c r="F12" s="28"/>
      <c r="G12" s="28"/>
      <c r="H12" s="28"/>
      <c r="I12" s="28"/>
      <c r="J12" s="50"/>
      <c r="K12" s="235" t="s">
        <v>60</v>
      </c>
      <c r="L12" s="235"/>
      <c r="M12" s="43">
        <f>CPU</f>
        <v>0.21211274869125332</v>
      </c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C12" s="49"/>
    </row>
    <row r="13" spans="1:29" s="6" customFormat="1" ht="26.25" customHeight="1">
      <c r="A13" s="5"/>
      <c r="B13" s="28"/>
      <c r="C13" s="28"/>
      <c r="D13" s="28"/>
      <c r="E13" s="28"/>
      <c r="F13" s="28"/>
      <c r="G13" s="28"/>
      <c r="H13" s="28"/>
      <c r="I13" s="28"/>
      <c r="J13" s="50"/>
      <c r="K13" s="235" t="s">
        <v>61</v>
      </c>
      <c r="L13" s="235"/>
      <c r="M13" s="43">
        <f>CPO</f>
        <v>-4.3070127869672278E-2</v>
      </c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C13" s="49"/>
    </row>
    <row r="14" spans="1:29" s="6" customFormat="1" ht="26.25" customHeight="1">
      <c r="A14" s="5"/>
      <c r="B14" s="38" t="s">
        <v>5</v>
      </c>
      <c r="C14" s="219" t="s">
        <v>21</v>
      </c>
      <c r="D14" s="241"/>
      <c r="E14" s="28"/>
      <c r="F14" s="28"/>
      <c r="G14" s="28"/>
      <c r="H14" s="28"/>
      <c r="I14" s="28"/>
      <c r="J14" s="50"/>
      <c r="K14" s="235" t="s">
        <v>62</v>
      </c>
      <c r="L14" s="235"/>
      <c r="M14" s="43">
        <f>CPK</f>
        <v>-4.3070127869672278E-2</v>
      </c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C14" s="49"/>
    </row>
    <row r="15" spans="1:29" s="6" customFormat="1" ht="26.25" customHeight="1">
      <c r="A15" s="5"/>
      <c r="B15" s="38" t="s">
        <v>22</v>
      </c>
      <c r="C15" s="219" t="s">
        <v>23</v>
      </c>
      <c r="D15" s="241"/>
      <c r="E15" s="28"/>
      <c r="F15" s="29"/>
      <c r="G15" s="28"/>
      <c r="H15" s="28"/>
      <c r="I15" s="29"/>
      <c r="J15" s="50"/>
      <c r="K15" s="47"/>
      <c r="L15" s="28"/>
      <c r="M15" s="2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C15" s="49"/>
    </row>
    <row r="16" spans="1:29" s="6" customFormat="1" ht="26.25" customHeight="1">
      <c r="A16" s="5"/>
      <c r="B16" s="38" t="s">
        <v>9</v>
      </c>
      <c r="C16" s="219" t="s">
        <v>24</v>
      </c>
      <c r="D16" s="241"/>
      <c r="E16" s="28"/>
      <c r="F16" s="29"/>
      <c r="G16" s="28"/>
      <c r="H16" s="28"/>
      <c r="I16" s="29"/>
      <c r="J16" s="50"/>
      <c r="K16" s="47"/>
      <c r="L16" s="28"/>
      <c r="M16" s="2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C16" s="49"/>
    </row>
    <row r="17" spans="1:29" s="6" customFormat="1" ht="26.25" customHeight="1">
      <c r="A17" s="5"/>
      <c r="B17" s="38" t="s">
        <v>8</v>
      </c>
      <c r="C17" s="219" t="s">
        <v>26</v>
      </c>
      <c r="D17" s="241"/>
      <c r="E17" s="28"/>
      <c r="F17" s="29"/>
      <c r="G17" s="28"/>
      <c r="H17" s="28"/>
      <c r="I17" s="29"/>
      <c r="J17" s="50"/>
      <c r="K17" s="47"/>
      <c r="L17" s="28"/>
      <c r="M17" s="2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C17" s="49"/>
    </row>
    <row r="18" spans="1:29" s="6" customFormat="1" ht="26.25" customHeight="1">
      <c r="A18" s="5"/>
      <c r="B18" s="152" t="s">
        <v>0</v>
      </c>
      <c r="C18" s="219" t="s">
        <v>44</v>
      </c>
      <c r="D18" s="241"/>
      <c r="E18" s="28"/>
      <c r="F18" s="29"/>
      <c r="G18" s="28"/>
      <c r="H18" s="28"/>
      <c r="I18" s="29"/>
      <c r="J18" s="50"/>
      <c r="K18" s="47"/>
      <c r="L18" s="28"/>
      <c r="M18" s="2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C18" s="49"/>
    </row>
    <row r="19" spans="1:29" s="6" customFormat="1" ht="26.25" customHeight="1">
      <c r="A19" s="5"/>
      <c r="B19" s="82" t="s">
        <v>1</v>
      </c>
      <c r="C19" s="219" t="s">
        <v>27</v>
      </c>
      <c r="D19" s="241"/>
      <c r="E19" s="28"/>
      <c r="F19" s="29"/>
      <c r="G19" s="28"/>
      <c r="H19" s="28"/>
      <c r="I19" s="29"/>
      <c r="J19" s="50"/>
      <c r="K19" s="47"/>
      <c r="L19" s="28"/>
      <c r="M19" s="2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C19" s="49"/>
    </row>
    <row r="20" spans="1:29" s="6" customFormat="1" ht="26.25" customHeight="1">
      <c r="A20" s="5"/>
      <c r="E20" s="28"/>
      <c r="F20" s="29"/>
      <c r="G20" s="28"/>
      <c r="H20" s="28"/>
      <c r="I20" s="29"/>
      <c r="J20" s="50"/>
      <c r="K20" s="246" t="str">
        <f>Fähigkeit</f>
        <v>Prozess nicht fähig</v>
      </c>
      <c r="L20" s="246"/>
      <c r="M20" s="246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C20" s="49"/>
    </row>
    <row r="21" spans="1:29" s="6" customFormat="1" ht="26.25" customHeight="1">
      <c r="A21" s="5"/>
      <c r="E21" s="28"/>
      <c r="F21" s="29"/>
      <c r="G21" s="28"/>
      <c r="H21" s="28"/>
      <c r="I21" s="29"/>
      <c r="J21" s="50"/>
      <c r="K21" s="47"/>
      <c r="L21" s="28"/>
      <c r="M21" s="2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C21" s="49"/>
    </row>
    <row r="22" spans="1:29" s="6" customFormat="1" ht="26.25" customHeight="1">
      <c r="A22" s="5"/>
      <c r="B22" s="222" t="s">
        <v>47</v>
      </c>
      <c r="C22" s="223"/>
      <c r="D22" s="41">
        <v>4.5</v>
      </c>
      <c r="E22" s="28"/>
      <c r="F22" s="29"/>
      <c r="G22" s="28"/>
      <c r="H22" s="28"/>
      <c r="I22" s="29"/>
      <c r="J22" s="50"/>
      <c r="K22" s="47"/>
      <c r="L22" s="28"/>
      <c r="M22" s="2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C22" s="49"/>
    </row>
    <row r="23" spans="1:29" s="6" customFormat="1" ht="26.25" customHeight="1">
      <c r="A23" s="5"/>
      <c r="B23" s="222" t="s">
        <v>57</v>
      </c>
      <c r="C23" s="223"/>
      <c r="D23" s="41">
        <v>2</v>
      </c>
      <c r="E23" s="190"/>
      <c r="F23" s="29"/>
      <c r="G23" s="28"/>
      <c r="H23" s="28"/>
      <c r="I23" s="29"/>
      <c r="J23" s="50"/>
      <c r="K23" s="47"/>
      <c r="L23" s="28"/>
      <c r="M23" s="2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C23" s="49"/>
    </row>
    <row r="24" spans="1:29" s="6" customFormat="1" ht="26.25" customHeight="1">
      <c r="A24" s="5"/>
      <c r="B24" s="222" t="s">
        <v>58</v>
      </c>
      <c r="C24" s="223"/>
      <c r="D24" s="41">
        <v>7</v>
      </c>
      <c r="E24" s="28"/>
      <c r="F24" s="29"/>
      <c r="G24" s="28"/>
      <c r="H24" s="28"/>
      <c r="I24" s="29"/>
      <c r="J24" s="50"/>
      <c r="K24" s="47"/>
      <c r="L24" s="28"/>
      <c r="M24" s="2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C24" s="49"/>
    </row>
    <row r="25" spans="1:29" s="6" customFormat="1" ht="26.25" customHeight="1">
      <c r="A25" s="5"/>
      <c r="B25" s="189"/>
      <c r="C25" s="189"/>
      <c r="D25" s="42"/>
      <c r="E25" s="28"/>
      <c r="F25" s="29"/>
      <c r="G25" s="28"/>
      <c r="H25" s="28"/>
      <c r="I25" s="29"/>
      <c r="J25" s="50"/>
      <c r="K25" s="47"/>
      <c r="L25" s="28"/>
      <c r="M25" s="2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C25" s="49"/>
    </row>
    <row r="26" spans="1:29" s="6" customFormat="1" ht="26.25" customHeight="1">
      <c r="A26" s="5"/>
      <c r="B26" s="235" t="s">
        <v>49</v>
      </c>
      <c r="C26" s="235"/>
      <c r="D26" s="41">
        <v>1.33</v>
      </c>
      <c r="E26" s="28"/>
      <c r="F26" s="29"/>
      <c r="G26" s="28"/>
      <c r="H26" s="28"/>
      <c r="I26" s="29"/>
      <c r="J26" s="50"/>
      <c r="K26" s="47"/>
      <c r="L26" s="28"/>
      <c r="M26" s="2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C26" s="49"/>
    </row>
    <row r="27" spans="1:29" s="6" customFormat="1" ht="26.25" customHeight="1">
      <c r="A27" s="5"/>
      <c r="E27" s="28"/>
      <c r="F27" s="29"/>
      <c r="G27" s="28"/>
      <c r="H27" s="28"/>
      <c r="I27" s="29"/>
      <c r="J27" s="50"/>
      <c r="K27" s="47"/>
      <c r="L27" s="28"/>
      <c r="M27" s="2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C27" s="49"/>
    </row>
    <row r="28" spans="1:29" s="6" customFormat="1" ht="26.25" customHeight="1">
      <c r="A28" s="5"/>
      <c r="E28" s="28"/>
      <c r="F28" s="29"/>
      <c r="G28" s="28"/>
      <c r="H28" s="28"/>
      <c r="I28" s="29"/>
      <c r="J28" s="50"/>
      <c r="K28" s="47"/>
      <c r="L28" s="28"/>
      <c r="M28" s="2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C28" s="49"/>
    </row>
    <row r="29" spans="1:29" s="6" customFormat="1" ht="26.25" customHeight="1">
      <c r="A29" s="5"/>
      <c r="E29" s="28"/>
      <c r="F29" s="29"/>
      <c r="G29" s="28"/>
      <c r="H29" s="28"/>
      <c r="I29" s="29"/>
      <c r="J29" s="50"/>
      <c r="K29" s="47"/>
      <c r="L29" s="28"/>
      <c r="M29" s="2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C29" s="49"/>
    </row>
    <row r="30" spans="1:29" s="6" customFormat="1" ht="26.25" customHeight="1">
      <c r="A30" s="5"/>
      <c r="E30" s="28"/>
      <c r="F30" s="29"/>
      <c r="G30" s="28"/>
      <c r="H30" s="28"/>
      <c r="I30" s="29"/>
      <c r="J30" s="50"/>
      <c r="K30" s="47"/>
      <c r="L30" s="28"/>
      <c r="M30" s="2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C30" s="49"/>
    </row>
    <row r="31" spans="1:29" s="6" customFormat="1" ht="26.25" customHeight="1">
      <c r="A31" s="5"/>
      <c r="B31" s="28"/>
      <c r="C31" s="29"/>
      <c r="D31" s="28"/>
      <c r="E31" s="28"/>
      <c r="F31" s="29"/>
      <c r="G31" s="28"/>
      <c r="H31" s="28"/>
      <c r="I31" s="29"/>
      <c r="J31" s="50"/>
      <c r="K31" s="47"/>
      <c r="L31" s="28"/>
      <c r="M31" s="2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C31" s="49"/>
    </row>
    <row r="32" spans="1:29" s="6" customFormat="1" ht="26.25" customHeight="1">
      <c r="A32" s="5"/>
      <c r="B32" s="28"/>
      <c r="C32" s="29"/>
      <c r="D32" s="28"/>
      <c r="E32" s="28"/>
      <c r="F32" s="29"/>
      <c r="G32" s="28"/>
      <c r="H32" s="28"/>
      <c r="I32" s="29"/>
      <c r="J32" s="50"/>
      <c r="K32" s="47"/>
      <c r="L32" s="28"/>
      <c r="M32" s="2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C32" s="49"/>
    </row>
    <row r="33" spans="1:29" s="6" customFormat="1" ht="26.25" customHeight="1">
      <c r="A33" s="5"/>
      <c r="B33" s="28"/>
      <c r="C33" s="29"/>
      <c r="D33" s="28"/>
      <c r="E33" s="28"/>
      <c r="F33" s="29"/>
      <c r="G33" s="28"/>
      <c r="H33" s="28"/>
      <c r="I33" s="29"/>
      <c r="J33" s="50"/>
      <c r="K33" s="47"/>
      <c r="L33" s="28"/>
      <c r="M33" s="2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C33" s="49"/>
    </row>
    <row r="34" spans="1:29" s="6" customFormat="1" ht="26.25" customHeight="1">
      <c r="A34" s="5"/>
      <c r="B34" s="28"/>
      <c r="C34" s="29"/>
      <c r="D34" s="28"/>
      <c r="E34" s="28"/>
      <c r="F34" s="29"/>
      <c r="G34" s="28"/>
      <c r="H34" s="28"/>
      <c r="I34" s="29"/>
      <c r="J34" s="50"/>
      <c r="K34" s="47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48"/>
      <c r="W34" s="48"/>
      <c r="X34" s="48"/>
      <c r="Y34" s="48"/>
      <c r="Z34" s="48"/>
      <c r="AA34" s="48"/>
      <c r="AC34" s="49"/>
    </row>
    <row r="35" spans="1:29" s="6" customFormat="1" ht="26.25" customHeight="1">
      <c r="A35" s="5"/>
      <c r="B35" s="28"/>
      <c r="C35" s="29"/>
      <c r="D35" s="28"/>
      <c r="E35" s="28"/>
      <c r="F35" s="29"/>
      <c r="G35" s="28"/>
      <c r="H35" s="28"/>
      <c r="I35" s="29"/>
      <c r="J35" s="50"/>
      <c r="K35" s="47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48"/>
      <c r="W35" s="48"/>
      <c r="X35" s="48"/>
      <c r="Y35" s="48"/>
      <c r="Z35" s="48"/>
      <c r="AA35" s="48"/>
      <c r="AC35" s="49"/>
    </row>
    <row r="36" spans="1:29" s="6" customFormat="1" ht="26.25" customHeight="1">
      <c r="A36" s="5"/>
      <c r="B36" s="28"/>
      <c r="C36" s="29"/>
      <c r="D36" s="28"/>
      <c r="E36" s="28"/>
      <c r="F36" s="29"/>
      <c r="G36" s="28"/>
      <c r="H36" s="28"/>
      <c r="I36" s="29"/>
      <c r="J36" s="50"/>
      <c r="K36" s="47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48"/>
      <c r="W36" s="48"/>
      <c r="X36" s="48"/>
      <c r="Y36" s="48"/>
      <c r="Z36" s="48"/>
      <c r="AA36" s="48"/>
      <c r="AC36" s="49"/>
    </row>
    <row r="37" spans="1:29" s="6" customFormat="1" ht="26.25" customHeight="1">
      <c r="A37" s="5"/>
      <c r="B37" s="28"/>
      <c r="C37" s="29"/>
      <c r="D37" s="28"/>
      <c r="E37" s="28"/>
      <c r="F37" s="29"/>
      <c r="G37" s="28"/>
      <c r="H37" s="28"/>
      <c r="I37" s="29"/>
      <c r="J37" s="50"/>
      <c r="K37" s="47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48"/>
      <c r="W37" s="48"/>
      <c r="X37" s="48"/>
      <c r="Y37" s="48"/>
      <c r="Z37" s="48"/>
      <c r="AA37" s="48"/>
      <c r="AC37" s="49"/>
    </row>
    <row r="38" spans="1:29" s="6" customFormat="1" ht="26.25" customHeight="1">
      <c r="A38" s="5"/>
      <c r="B38" s="28"/>
      <c r="C38" s="29"/>
      <c r="D38" s="28"/>
      <c r="E38" s="28"/>
      <c r="F38" s="29"/>
      <c r="G38" s="28"/>
      <c r="H38" s="28"/>
      <c r="I38" s="29"/>
      <c r="J38" s="50"/>
      <c r="K38" s="47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48"/>
      <c r="W38" s="48"/>
      <c r="X38" s="48"/>
      <c r="Y38" s="48"/>
      <c r="Z38" s="48"/>
      <c r="AA38" s="48"/>
      <c r="AC38" s="49"/>
    </row>
    <row r="39" spans="1:29" s="6" customFormat="1" ht="26.25" customHeight="1">
      <c r="A39" s="5"/>
      <c r="B39" s="28"/>
      <c r="C39" s="29"/>
      <c r="D39" s="28"/>
      <c r="E39" s="28"/>
      <c r="F39" s="29"/>
      <c r="G39" s="28"/>
      <c r="H39" s="28"/>
      <c r="I39" s="29"/>
      <c r="J39" s="50"/>
      <c r="K39" s="47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48"/>
      <c r="W39" s="48"/>
      <c r="X39" s="48"/>
      <c r="Y39" s="48"/>
      <c r="Z39" s="48"/>
      <c r="AA39" s="48"/>
      <c r="AC39" s="49"/>
    </row>
    <row r="40" spans="1:29" s="6" customFormat="1" ht="26.25" customHeight="1">
      <c r="A40" s="5"/>
      <c r="B40" s="28"/>
      <c r="C40" s="29"/>
      <c r="D40" s="28"/>
      <c r="E40" s="28"/>
      <c r="F40" s="29"/>
      <c r="G40" s="28"/>
      <c r="H40" s="28"/>
      <c r="I40" s="29"/>
      <c r="J40" s="50"/>
      <c r="K40" s="47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48"/>
      <c r="W40" s="48"/>
      <c r="X40" s="48"/>
      <c r="Y40" s="48"/>
      <c r="Z40" s="48"/>
      <c r="AA40" s="48"/>
      <c r="AC40" s="49"/>
    </row>
    <row r="41" spans="1:29" s="6" customFormat="1" ht="26.25" customHeight="1">
      <c r="A41" s="5"/>
      <c r="B41" s="28"/>
      <c r="C41" s="29"/>
      <c r="D41" s="28"/>
      <c r="E41" s="28"/>
      <c r="F41" s="29"/>
      <c r="G41" s="28"/>
      <c r="H41" s="28"/>
      <c r="I41" s="29"/>
      <c r="J41" s="50"/>
      <c r="K41" s="47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48"/>
      <c r="W41" s="48"/>
      <c r="X41" s="48"/>
      <c r="Y41" s="48"/>
      <c r="Z41" s="48"/>
      <c r="AA41" s="48"/>
      <c r="AC41" s="49"/>
    </row>
    <row r="42" spans="1:29" s="6" customFormat="1" ht="26.25" customHeight="1">
      <c r="A42" s="5"/>
      <c r="B42" s="28"/>
      <c r="C42" s="29"/>
      <c r="D42" s="28"/>
      <c r="E42" s="28"/>
      <c r="F42" s="29"/>
      <c r="G42" s="28"/>
      <c r="H42" s="28"/>
      <c r="I42" s="29"/>
      <c r="J42" s="50"/>
      <c r="K42" s="47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48"/>
      <c r="W42" s="48"/>
      <c r="X42" s="48"/>
      <c r="Y42" s="48"/>
      <c r="Z42" s="48"/>
      <c r="AA42" s="48"/>
      <c r="AB42" s="48"/>
      <c r="AC42" s="49"/>
    </row>
    <row r="43" spans="1:29" s="6" customFormat="1" ht="26.25" customHeight="1">
      <c r="A43" s="52"/>
      <c r="B43" s="53"/>
      <c r="C43" s="54"/>
      <c r="D43" s="53"/>
      <c r="E43" s="53"/>
      <c r="F43" s="54"/>
      <c r="G43" s="53"/>
      <c r="H43" s="53"/>
      <c r="I43" s="54"/>
      <c r="J43" s="50"/>
      <c r="K43" s="56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5"/>
      <c r="W43" s="55"/>
      <c r="X43" s="55"/>
      <c r="Y43" s="55"/>
      <c r="Z43" s="55"/>
      <c r="AA43" s="55"/>
      <c r="AB43" s="55"/>
      <c r="AC43" s="49"/>
    </row>
    <row r="44" spans="1:29" s="6" customFormat="1">
      <c r="A44" s="5"/>
      <c r="B44" s="28"/>
      <c r="C44" s="29"/>
      <c r="D44" s="28"/>
      <c r="E44" s="28"/>
      <c r="F44" s="29"/>
      <c r="G44" s="28"/>
      <c r="H44" s="28"/>
      <c r="I44" s="29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1:29" s="6" customFormat="1">
      <c r="A45" s="5"/>
      <c r="B45" s="28"/>
      <c r="C45" s="29"/>
      <c r="D45" s="28"/>
      <c r="E45" s="28"/>
      <c r="F45" s="29"/>
      <c r="G45" s="28"/>
      <c r="H45" s="28"/>
      <c r="I45" s="29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6" spans="1:29" s="6" customFormat="1" ht="15">
      <c r="A46" s="5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9" s="6" customFormat="1" ht="15">
      <c r="A47" s="5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</row>
    <row r="48" spans="1:29" s="6" customFormat="1" ht="15">
      <c r="A48" s="5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1:21" s="6" customFormat="1" ht="15">
      <c r="A49" s="5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:21" s="6" customFormat="1" ht="1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</row>
    <row r="51" spans="1:21" s="6" customFormat="1" ht="1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</row>
    <row r="52" spans="1:21" s="3" customFormat="1" ht="1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spans="1:21" ht="18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</row>
    <row r="54" spans="1:21" ht="18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</row>
    <row r="55" spans="1:21" ht="18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</row>
    <row r="56" spans="1:21" ht="1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</row>
    <row r="57" spans="1:21" ht="1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  <row r="58" spans="1:21" ht="1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</row>
    <row r="59" spans="1:21" ht="1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</row>
    <row r="60" spans="1:21" ht="1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</row>
    <row r="61" spans="1:21" ht="15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</row>
    <row r="62" spans="1:21" ht="1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</row>
    <row r="63" spans="1:21" ht="1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</row>
    <row r="64" spans="1:21" ht="1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</row>
    <row r="65" spans="14:21">
      <c r="N65" s="28"/>
      <c r="O65" s="28"/>
      <c r="P65" s="28"/>
      <c r="Q65" s="28"/>
      <c r="R65" s="28"/>
      <c r="S65" s="28"/>
      <c r="T65" s="28"/>
      <c r="U65" s="28"/>
    </row>
    <row r="66" spans="14:21">
      <c r="N66" s="28"/>
      <c r="O66" s="28"/>
      <c r="P66" s="28"/>
      <c r="Q66" s="28"/>
      <c r="R66" s="28"/>
      <c r="S66" s="28"/>
      <c r="T66" s="28"/>
      <c r="U66" s="28"/>
    </row>
  </sheetData>
  <protectedRanges>
    <protectedRange sqref="D22:D24 D26 B5:B11" name="Bereich2"/>
  </protectedRanges>
  <mergeCells count="23">
    <mergeCell ref="K2:AB2"/>
    <mergeCell ref="B2:I2"/>
    <mergeCell ref="K20:M20"/>
    <mergeCell ref="K4:L4"/>
    <mergeCell ref="K5:L5"/>
    <mergeCell ref="K6:L6"/>
    <mergeCell ref="C19:D19"/>
    <mergeCell ref="C14:D14"/>
    <mergeCell ref="C15:D15"/>
    <mergeCell ref="K8:L8"/>
    <mergeCell ref="K7:L7"/>
    <mergeCell ref="B26:C26"/>
    <mergeCell ref="C17:D17"/>
    <mergeCell ref="C18:D18"/>
    <mergeCell ref="K10:M10"/>
    <mergeCell ref="C16:D16"/>
    <mergeCell ref="K11:L11"/>
    <mergeCell ref="K12:L12"/>
    <mergeCell ref="K13:L13"/>
    <mergeCell ref="K14:L14"/>
    <mergeCell ref="B24:C24"/>
    <mergeCell ref="B23:C23"/>
    <mergeCell ref="B22:C22"/>
  </mergeCells>
  <conditionalFormatting sqref="K20:M20">
    <cfRule type="containsText" dxfId="1" priority="1" operator="containsText" text="Prozess fähig">
      <formula>NOT(ISERROR(SEARCH("Prozess fähig",K20)))</formula>
    </cfRule>
    <cfRule type="containsText" dxfId="0" priority="2" operator="containsText" text="Prozess nicht fähig">
      <formula>NOT(ISERROR(SEARCH("Prozess nicht fähig",K20)))</formula>
    </cfRule>
  </conditionalFormatting>
  <dataValidations count="1">
    <dataValidation type="whole" allowBlank="1" showInputMessage="1" showErrorMessage="1" promptTitle="Anzahl der Klassen" prompt="Die Anzahl der Klassen darf nur ganze Zahlen zwischen 3 und 20 beinhalten" sqref="D25 U52">
      <formula1>3</formula1>
      <formula2>20</formula2>
    </dataValidation>
  </dataValidations>
  <printOptions horizontalCentered="1" verticalCentered="1"/>
  <pageMargins left="0" right="0" top="0" bottom="0" header="0" footer="0"/>
  <pageSetup paperSize="9" scale="3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BQ270"/>
  <sheetViews>
    <sheetView workbookViewId="0">
      <selection activeCell="I37" sqref="I37"/>
    </sheetView>
  </sheetViews>
  <sheetFormatPr baseColWidth="10" defaultColWidth="10.85546875" defaultRowHeight="15"/>
  <cols>
    <col min="1" max="1" width="9.42578125" style="1" bestFit="1" customWidth="1"/>
    <col min="2" max="5" width="6.42578125" style="1" bestFit="1" customWidth="1"/>
    <col min="6" max="6" width="6.42578125" style="1" customWidth="1"/>
    <col min="7" max="7" width="7.140625" style="1" customWidth="1"/>
    <col min="8" max="8" width="24.140625" style="1" bestFit="1" customWidth="1"/>
    <col min="9" max="9" width="11.42578125" style="7" bestFit="1" customWidth="1"/>
    <col min="10" max="10" width="17.7109375" style="7" bestFit="1" customWidth="1"/>
    <col min="11" max="11" width="9.42578125" style="7" bestFit="1" customWidth="1"/>
    <col min="12" max="12" width="10.28515625" style="7" customWidth="1"/>
    <col min="13" max="13" width="8.42578125" style="1" customWidth="1"/>
    <col min="14" max="14" width="7.42578125" style="1" bestFit="1" customWidth="1"/>
    <col min="15" max="15" width="6.42578125" style="1" bestFit="1" customWidth="1"/>
    <col min="16" max="16" width="7.42578125" style="1" bestFit="1" customWidth="1"/>
    <col min="17" max="17" width="6.42578125" style="1" bestFit="1" customWidth="1"/>
    <col min="18" max="18" width="9.42578125" style="1" bestFit="1" customWidth="1"/>
    <col min="19" max="19" width="5.42578125" style="1" bestFit="1" customWidth="1"/>
    <col min="20" max="23" width="6.42578125" style="1" bestFit="1" customWidth="1"/>
    <col min="24" max="26" width="7.140625" style="1" bestFit="1" customWidth="1"/>
    <col min="27" max="27" width="7.42578125" style="1" bestFit="1" customWidth="1"/>
    <col min="28" max="28" width="7.140625" style="1" bestFit="1" customWidth="1"/>
    <col min="29" max="30" width="5.85546875" style="1" bestFit="1" customWidth="1"/>
    <col min="31" max="32" width="6.85546875" style="1" customWidth="1"/>
    <col min="33" max="33" width="7.42578125" style="1" bestFit="1" customWidth="1"/>
    <col min="34" max="53" width="10.85546875" style="1"/>
    <col min="54" max="54" width="13.28515625" style="1" customWidth="1"/>
    <col min="55" max="55" width="10.85546875" style="1"/>
    <col min="56" max="58" width="12.7109375" style="1" bestFit="1" customWidth="1"/>
    <col min="59" max="59" width="15.42578125" style="1" bestFit="1" customWidth="1"/>
    <col min="60" max="60" width="13.42578125" style="1" bestFit="1" customWidth="1"/>
    <col min="61" max="16384" width="10.85546875" style="1"/>
  </cols>
  <sheetData>
    <row r="1" spans="1:69" ht="13.5" customHeight="1" thickBot="1">
      <c r="J1" s="69"/>
      <c r="AC1" s="2"/>
      <c r="AH1" s="65"/>
    </row>
    <row r="2" spans="1:69" ht="21.75" thickBot="1">
      <c r="A2" s="251" t="s">
        <v>14</v>
      </c>
      <c r="B2" s="252"/>
      <c r="C2" s="252"/>
      <c r="D2" s="252"/>
      <c r="E2" s="252"/>
      <c r="F2" s="253"/>
      <c r="G2" s="254" t="s">
        <v>30</v>
      </c>
      <c r="H2" s="255"/>
      <c r="I2" s="256"/>
      <c r="K2" s="257" t="s">
        <v>31</v>
      </c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9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</row>
    <row r="3" spans="1:69" s="13" customFormat="1" ht="15.75" customHeight="1" thickBot="1">
      <c r="A3" s="79" t="s">
        <v>13</v>
      </c>
      <c r="B3" s="80" t="s">
        <v>16</v>
      </c>
      <c r="C3" s="80" t="s">
        <v>17</v>
      </c>
      <c r="D3" s="80" t="s">
        <v>18</v>
      </c>
      <c r="E3" s="80" t="s">
        <v>19</v>
      </c>
      <c r="F3" s="81" t="s">
        <v>20</v>
      </c>
      <c r="G3" s="24" t="s">
        <v>81</v>
      </c>
      <c r="H3" s="25" t="s">
        <v>80</v>
      </c>
      <c r="I3" s="26" t="s">
        <v>82</v>
      </c>
      <c r="K3" s="151"/>
      <c r="L3" s="262" t="s">
        <v>78</v>
      </c>
      <c r="M3" s="262"/>
      <c r="N3" s="262"/>
      <c r="O3" s="262"/>
      <c r="P3" s="262"/>
      <c r="Q3" s="263"/>
      <c r="R3" s="261" t="s">
        <v>79</v>
      </c>
      <c r="S3" s="258"/>
      <c r="T3" s="258"/>
      <c r="U3" s="258"/>
      <c r="V3" s="258"/>
      <c r="W3" s="259"/>
      <c r="X3" s="261" t="s">
        <v>2</v>
      </c>
      <c r="Y3" s="258"/>
      <c r="Z3" s="258"/>
      <c r="AA3" s="258"/>
      <c r="AB3" s="258"/>
      <c r="AC3" s="258"/>
      <c r="AD3" s="258"/>
      <c r="AE3" s="258"/>
      <c r="AF3" s="258"/>
      <c r="AG3" s="259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4"/>
    </row>
    <row r="4" spans="1:69" s="13" customFormat="1" ht="13.5" thickBot="1">
      <c r="A4" s="76">
        <v>1</v>
      </c>
      <c r="B4" s="77">
        <f>Prozessfähigkeit_Eingabe!E5</f>
        <v>5</v>
      </c>
      <c r="C4" s="77">
        <f>Prozessfähigkeit_Eingabe!F5</f>
        <v>3.92</v>
      </c>
      <c r="D4" s="77">
        <f>Prozessfähigkeit_Eingabe!G5</f>
        <v>3.68</v>
      </c>
      <c r="E4" s="77">
        <f>Prozessfähigkeit_Eingabe!H5</f>
        <v>4.05</v>
      </c>
      <c r="F4" s="77">
        <f>Prozessfähigkeit_Eingabe!I5</f>
        <v>4.05</v>
      </c>
      <c r="G4" s="77">
        <f>AVERAGE(B4:F4)</f>
        <v>4.1399999999999997</v>
      </c>
      <c r="H4" s="77">
        <f>STDEV(B4:F4)</f>
        <v>0.50393451955586777</v>
      </c>
      <c r="I4" s="78">
        <f>MAX(B4:F4)-MIN(B4:F4)</f>
        <v>1.3199999999999998</v>
      </c>
      <c r="J4" s="66"/>
      <c r="K4" s="154" t="s">
        <v>13</v>
      </c>
      <c r="L4" s="24" t="s">
        <v>43</v>
      </c>
      <c r="M4" s="149" t="s">
        <v>81</v>
      </c>
      <c r="N4" s="25" t="s">
        <v>35</v>
      </c>
      <c r="O4" s="25" t="s">
        <v>34</v>
      </c>
      <c r="P4" s="25" t="s">
        <v>32</v>
      </c>
      <c r="Q4" s="26" t="s">
        <v>33</v>
      </c>
      <c r="R4" s="24" t="s">
        <v>43</v>
      </c>
      <c r="S4" s="25" t="s">
        <v>82</v>
      </c>
      <c r="T4" s="72" t="s">
        <v>35</v>
      </c>
      <c r="U4" s="72" t="s">
        <v>34</v>
      </c>
      <c r="V4" s="25" t="s">
        <v>32</v>
      </c>
      <c r="W4" s="153" t="s">
        <v>33</v>
      </c>
      <c r="X4" s="182" t="s">
        <v>16</v>
      </c>
      <c r="Y4" s="183" t="s">
        <v>17</v>
      </c>
      <c r="Z4" s="183" t="s">
        <v>18</v>
      </c>
      <c r="AA4" s="183" t="s">
        <v>19</v>
      </c>
      <c r="AB4" s="183" t="s">
        <v>20</v>
      </c>
      <c r="AC4" s="183" t="s">
        <v>3</v>
      </c>
      <c r="AD4" s="183" t="s">
        <v>4</v>
      </c>
      <c r="AE4" s="184" t="str">
        <f>" - 3 σ"</f>
        <v xml:space="preserve"> - 3 σ</v>
      </c>
      <c r="AF4" s="184" t="str">
        <f>" + 3 σ"</f>
        <v xml:space="preserve"> + 3 σ</v>
      </c>
      <c r="AG4" s="185" t="s">
        <v>15</v>
      </c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Q4" s="16"/>
    </row>
    <row r="5" spans="1:69" s="13" customFormat="1" ht="12.75">
      <c r="A5" s="34">
        <v>2</v>
      </c>
      <c r="B5" s="77">
        <f>Prozessfähigkeit_Eingabe!E6</f>
        <v>4.41</v>
      </c>
      <c r="C5" s="77">
        <f>Prozessfähigkeit_Eingabe!F6</f>
        <v>4.17</v>
      </c>
      <c r="D5" s="77">
        <f>Prozessfähigkeit_Eingabe!G6</f>
        <v>3.92</v>
      </c>
      <c r="E5" s="77">
        <f>Prozessfähigkeit_Eingabe!H6</f>
        <v>3.92</v>
      </c>
      <c r="F5" s="77">
        <f>Prozessfähigkeit_Eingabe!I6</f>
        <v>4.17</v>
      </c>
      <c r="G5" s="77">
        <f t="shared" ref="G5:G10" si="0">AVERAGE(B5:F5)</f>
        <v>4.1180000000000003</v>
      </c>
      <c r="H5" s="77">
        <f t="shared" ref="H5:H10" si="1">STDEV(B5:F5)</f>
        <v>0.20559669258040128</v>
      </c>
      <c r="I5" s="78">
        <f t="shared" ref="I5:I10" si="2">MAX(B5:F5)-MIN(B5:F5)</f>
        <v>0.49000000000000021</v>
      </c>
      <c r="J5" s="66"/>
      <c r="K5" s="155">
        <v>1</v>
      </c>
      <c r="L5" s="150">
        <f t="shared" ref="L5:L11" si="3">Mittelwert</f>
        <v>8.2739428571428562</v>
      </c>
      <c r="M5" s="31">
        <f t="shared" ref="M5:M11" si="4">G4</f>
        <v>4.1399999999999997</v>
      </c>
      <c r="N5" s="77">
        <f t="shared" ref="N5:N11" si="5">Mittelwert+(Standardabweichung*Aw)</f>
        <v>16.920677388130802</v>
      </c>
      <c r="O5" s="77">
        <f t="shared" ref="O5:O11" si="6">Mittelwert-(Standardabweichung*Aw)</f>
        <v>-0.37279167384508938</v>
      </c>
      <c r="P5" s="77">
        <f t="shared" ref="P5:P11" si="7">Mittelwert+(Standardabweichung*Ae)</f>
        <v>19.632025160105357</v>
      </c>
      <c r="Q5" s="176">
        <f t="shared" ref="Q5:Q11" si="8">Mittelwert-(Standardabweichung*Ae)</f>
        <v>-3.0841394458196447</v>
      </c>
      <c r="R5" s="32">
        <f t="shared" ref="R5:R11" si="9">Standardabweichung*dn</f>
        <v>22.933072427682969</v>
      </c>
      <c r="S5" s="77">
        <f>I4</f>
        <v>1.3199999999999998</v>
      </c>
      <c r="T5" s="77">
        <f t="shared" ref="T5:T11" si="10">dowg*Standardabweichung</f>
        <v>41.380096723553493</v>
      </c>
      <c r="U5" s="77">
        <f t="shared" ref="U5:U11" si="11">duwg*Standardabweichung</f>
        <v>8.3805294770122618</v>
      </c>
      <c r="V5" s="77">
        <f t="shared" ref="V5:V11" si="12">doeg*Standardabweichung</f>
        <v>48.173255323155196</v>
      </c>
      <c r="W5" s="177">
        <f t="shared" ref="W5:W11" si="13">dueg*Standardabweichung</f>
        <v>5.4719927761668306</v>
      </c>
      <c r="X5" s="77">
        <f>Prozessfähigkeit_Eingabe!E5</f>
        <v>5</v>
      </c>
      <c r="Y5" s="77">
        <f>Prozessfähigkeit_Eingabe!F5</f>
        <v>3.92</v>
      </c>
      <c r="Z5" s="77">
        <f>Prozessfähigkeit_Eingabe!G5</f>
        <v>3.68</v>
      </c>
      <c r="AA5" s="77">
        <f>Prozessfähigkeit_Eingabe!H5</f>
        <v>4.05</v>
      </c>
      <c r="AB5" s="77">
        <f>Prozessfähigkeit_Eingabe!I5</f>
        <v>4.05</v>
      </c>
      <c r="AC5" s="77">
        <f>I18</f>
        <v>7</v>
      </c>
      <c r="AD5" s="77">
        <f>I17</f>
        <v>2</v>
      </c>
      <c r="AE5" s="77">
        <f t="shared" ref="AE5:AE11" si="14">Mittelwert-3*Standardabweichung</f>
        <v>-21.304396473488659</v>
      </c>
      <c r="AF5" s="77">
        <f>Mittelwert+3*Standardabweichung</f>
        <v>37.852282187774371</v>
      </c>
      <c r="AG5" s="176">
        <f t="shared" ref="AG5:AG11" si="15">Sollwert</f>
        <v>4.5</v>
      </c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Q5" s="16"/>
    </row>
    <row r="6" spans="1:69" s="13" customFormat="1" ht="12.75">
      <c r="A6" s="34">
        <v>3</v>
      </c>
      <c r="B6" s="77">
        <f>Prozessfähigkeit_Eingabe!E7</f>
        <v>3.74</v>
      </c>
      <c r="C6" s="77">
        <f>Prozessfähigkeit_Eingabe!F7</f>
        <v>4.5</v>
      </c>
      <c r="D6" s="77">
        <f>Prozessfähigkeit_Eingabe!G7</f>
        <v>3.99</v>
      </c>
      <c r="E6" s="77">
        <f>Prozessfähigkeit_Eingabe!H7</f>
        <v>4.78</v>
      </c>
      <c r="F6" s="77">
        <f>Prozessfähigkeit_Eingabe!I7</f>
        <v>4.5999999999999996</v>
      </c>
      <c r="G6" s="77">
        <f t="shared" si="0"/>
        <v>4.3220000000000001</v>
      </c>
      <c r="H6" s="77">
        <f t="shared" si="1"/>
        <v>0.43808674940016151</v>
      </c>
      <c r="I6" s="78">
        <f t="shared" si="2"/>
        <v>1.04</v>
      </c>
      <c r="J6" s="66"/>
      <c r="K6" s="156">
        <v>2</v>
      </c>
      <c r="L6" s="150">
        <f t="shared" si="3"/>
        <v>8.2739428571428562</v>
      </c>
      <c r="M6" s="31">
        <f t="shared" si="4"/>
        <v>4.1180000000000003</v>
      </c>
      <c r="N6" s="77">
        <f t="shared" si="5"/>
        <v>16.920677388130802</v>
      </c>
      <c r="O6" s="77">
        <f t="shared" si="6"/>
        <v>-0.37279167384508938</v>
      </c>
      <c r="P6" s="77">
        <f t="shared" si="7"/>
        <v>19.632025160105357</v>
      </c>
      <c r="Q6" s="176">
        <f t="shared" si="8"/>
        <v>-3.0841394458196447</v>
      </c>
      <c r="R6" s="32">
        <f t="shared" si="9"/>
        <v>22.933072427682969</v>
      </c>
      <c r="S6" s="31">
        <f t="shared" ref="S6:S11" si="16">I5</f>
        <v>0.49000000000000021</v>
      </c>
      <c r="T6" s="77">
        <f t="shared" si="10"/>
        <v>41.380096723553493</v>
      </c>
      <c r="U6" s="77">
        <f t="shared" si="11"/>
        <v>8.3805294770122618</v>
      </c>
      <c r="V6" s="77">
        <f t="shared" si="12"/>
        <v>48.173255323155196</v>
      </c>
      <c r="W6" s="177">
        <f t="shared" si="13"/>
        <v>5.4719927761668306</v>
      </c>
      <c r="X6" s="77">
        <f>Prozessfähigkeit_Eingabe!E6</f>
        <v>4.41</v>
      </c>
      <c r="Y6" s="77">
        <f>Prozessfähigkeit_Eingabe!F6</f>
        <v>4.17</v>
      </c>
      <c r="Z6" s="77">
        <f>Prozessfähigkeit_Eingabe!G6</f>
        <v>3.92</v>
      </c>
      <c r="AA6" s="77">
        <f>Prozessfähigkeit_Eingabe!H6</f>
        <v>3.92</v>
      </c>
      <c r="AB6" s="77">
        <f>Prozessfähigkeit_Eingabe!I6</f>
        <v>4.17</v>
      </c>
      <c r="AC6" s="31">
        <f t="shared" ref="AC6:AD6" si="17">AC5</f>
        <v>7</v>
      </c>
      <c r="AD6" s="31">
        <f t="shared" si="17"/>
        <v>2</v>
      </c>
      <c r="AE6" s="77">
        <f t="shared" si="14"/>
        <v>-21.304396473488659</v>
      </c>
      <c r="AF6" s="77">
        <f>Mittelwert+3*Standardabweichung</f>
        <v>37.852282187774371</v>
      </c>
      <c r="AG6" s="178">
        <f t="shared" si="15"/>
        <v>4.5</v>
      </c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Q6" s="16"/>
    </row>
    <row r="7" spans="1:69" s="13" customFormat="1" ht="12.75">
      <c r="A7" s="34">
        <v>4</v>
      </c>
      <c r="B7" s="77">
        <f>Prozessfähigkeit_Eingabe!E8</f>
        <v>4.1100000000000003</v>
      </c>
      <c r="C7" s="77">
        <f>Prozessfähigkeit_Eingabe!F8</f>
        <v>4.41</v>
      </c>
      <c r="D7" s="77">
        <f>Prozessfähigkeit_Eingabe!G8</f>
        <v>5.83</v>
      </c>
      <c r="E7" s="77">
        <f>Prozessfähigkeit_Eingabe!H8</f>
        <v>4.29</v>
      </c>
      <c r="F7" s="77">
        <f>Prozessfähigkeit_Eingabe!I8</f>
        <v>4.2300000000000004</v>
      </c>
      <c r="G7" s="77">
        <f t="shared" si="0"/>
        <v>4.5739999999999998</v>
      </c>
      <c r="H7" s="77">
        <f t="shared" si="1"/>
        <v>0.71040833328445718</v>
      </c>
      <c r="I7" s="78">
        <f t="shared" si="2"/>
        <v>1.7199999999999998</v>
      </c>
      <c r="J7" s="66"/>
      <c r="K7" s="33">
        <v>3</v>
      </c>
      <c r="L7" s="32">
        <f t="shared" si="3"/>
        <v>8.2739428571428562</v>
      </c>
      <c r="M7" s="31">
        <f t="shared" si="4"/>
        <v>4.3220000000000001</v>
      </c>
      <c r="N7" s="77">
        <f t="shared" si="5"/>
        <v>16.920677388130802</v>
      </c>
      <c r="O7" s="77">
        <f t="shared" si="6"/>
        <v>-0.37279167384508938</v>
      </c>
      <c r="P7" s="77">
        <f t="shared" si="7"/>
        <v>19.632025160105357</v>
      </c>
      <c r="Q7" s="176">
        <f t="shared" si="8"/>
        <v>-3.0841394458196447</v>
      </c>
      <c r="R7" s="32">
        <f t="shared" si="9"/>
        <v>22.933072427682969</v>
      </c>
      <c r="S7" s="31">
        <f t="shared" si="16"/>
        <v>1.04</v>
      </c>
      <c r="T7" s="77">
        <f t="shared" si="10"/>
        <v>41.380096723553493</v>
      </c>
      <c r="U7" s="77">
        <f t="shared" si="11"/>
        <v>8.3805294770122618</v>
      </c>
      <c r="V7" s="77">
        <f t="shared" si="12"/>
        <v>48.173255323155196</v>
      </c>
      <c r="W7" s="177">
        <f t="shared" si="13"/>
        <v>5.4719927761668306</v>
      </c>
      <c r="X7" s="77">
        <f>Prozessfähigkeit_Eingabe!E7</f>
        <v>3.74</v>
      </c>
      <c r="Y7" s="77">
        <f>Prozessfähigkeit_Eingabe!F7</f>
        <v>4.5</v>
      </c>
      <c r="Z7" s="77">
        <f>Prozessfähigkeit_Eingabe!G7</f>
        <v>3.99</v>
      </c>
      <c r="AA7" s="77">
        <f>Prozessfähigkeit_Eingabe!H7</f>
        <v>4.78</v>
      </c>
      <c r="AB7" s="77">
        <f>Prozessfähigkeit_Eingabe!I7</f>
        <v>4.5999999999999996</v>
      </c>
      <c r="AC7" s="31">
        <f t="shared" ref="AC7:AC11" si="18">AC6</f>
        <v>7</v>
      </c>
      <c r="AD7" s="31">
        <f t="shared" ref="AD7:AD11" si="19">AD6</f>
        <v>2</v>
      </c>
      <c r="AE7" s="77">
        <f t="shared" si="14"/>
        <v>-21.304396473488659</v>
      </c>
      <c r="AF7" s="77">
        <f>Mittelwert+3*Standardabweichung</f>
        <v>37.852282187774371</v>
      </c>
      <c r="AG7" s="178">
        <f t="shared" si="15"/>
        <v>4.5</v>
      </c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Q7" s="16"/>
    </row>
    <row r="8" spans="1:69" s="13" customFormat="1" ht="12.75">
      <c r="A8" s="34">
        <v>5</v>
      </c>
      <c r="B8" s="77">
        <f>Prozessfähigkeit_Eingabe!E9</f>
        <v>4.05</v>
      </c>
      <c r="C8" s="77">
        <f>Prozessfähigkeit_Eingabe!F9</f>
        <v>4.54</v>
      </c>
      <c r="D8" s="77">
        <f>Prozessfähigkeit_Eingabe!G9</f>
        <v>4.4800000000000004</v>
      </c>
      <c r="E8" s="77">
        <f>Prozessfähigkeit_Eingabe!H9</f>
        <v>4.54</v>
      </c>
      <c r="F8" s="77">
        <f>Prozessfähigkeit_Eingabe!I9</f>
        <v>3.8</v>
      </c>
      <c r="G8" s="77">
        <f t="shared" si="0"/>
        <v>4.282</v>
      </c>
      <c r="H8" s="77">
        <f t="shared" si="1"/>
        <v>0.33855575611706873</v>
      </c>
      <c r="I8" s="78">
        <f t="shared" si="2"/>
        <v>0.74000000000000021</v>
      </c>
      <c r="J8" s="66"/>
      <c r="K8" s="33">
        <v>4</v>
      </c>
      <c r="L8" s="32">
        <f t="shared" si="3"/>
        <v>8.2739428571428562</v>
      </c>
      <c r="M8" s="31">
        <f>G7</f>
        <v>4.5739999999999998</v>
      </c>
      <c r="N8" s="77">
        <f t="shared" si="5"/>
        <v>16.920677388130802</v>
      </c>
      <c r="O8" s="77">
        <f t="shared" si="6"/>
        <v>-0.37279167384508938</v>
      </c>
      <c r="P8" s="77">
        <f t="shared" si="7"/>
        <v>19.632025160105357</v>
      </c>
      <c r="Q8" s="176">
        <f t="shared" si="8"/>
        <v>-3.0841394458196447</v>
      </c>
      <c r="R8" s="32">
        <f t="shared" si="9"/>
        <v>22.933072427682969</v>
      </c>
      <c r="S8" s="31">
        <f t="shared" si="16"/>
        <v>1.7199999999999998</v>
      </c>
      <c r="T8" s="77">
        <f t="shared" si="10"/>
        <v>41.380096723553493</v>
      </c>
      <c r="U8" s="77">
        <f t="shared" si="11"/>
        <v>8.3805294770122618</v>
      </c>
      <c r="V8" s="77">
        <f t="shared" si="12"/>
        <v>48.173255323155196</v>
      </c>
      <c r="W8" s="177">
        <f t="shared" si="13"/>
        <v>5.4719927761668306</v>
      </c>
      <c r="X8" s="77">
        <f>Prozessfähigkeit_Eingabe!E8</f>
        <v>4.1100000000000003</v>
      </c>
      <c r="Y8" s="77">
        <f>Prozessfähigkeit_Eingabe!F8</f>
        <v>4.41</v>
      </c>
      <c r="Z8" s="77">
        <f>Prozessfähigkeit_Eingabe!G8</f>
        <v>5.83</v>
      </c>
      <c r="AA8" s="77">
        <f>Prozessfähigkeit_Eingabe!H8</f>
        <v>4.29</v>
      </c>
      <c r="AB8" s="77">
        <f>Prozessfähigkeit_Eingabe!I8</f>
        <v>4.2300000000000004</v>
      </c>
      <c r="AC8" s="31">
        <f t="shared" si="18"/>
        <v>7</v>
      </c>
      <c r="AD8" s="31">
        <f t="shared" si="19"/>
        <v>2</v>
      </c>
      <c r="AE8" s="77">
        <f t="shared" si="14"/>
        <v>-21.304396473488659</v>
      </c>
      <c r="AF8" s="77">
        <f>Mittelwert+3*Standardabweichung</f>
        <v>37.852282187774371</v>
      </c>
      <c r="AG8" s="178">
        <f t="shared" si="15"/>
        <v>4.5</v>
      </c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Q8" s="16"/>
    </row>
    <row r="9" spans="1:69" s="13" customFormat="1" ht="12.75">
      <c r="A9" s="34">
        <v>6</v>
      </c>
      <c r="B9" s="77">
        <f>Prozessfähigkeit_Eingabe!E10</f>
        <v>4.29</v>
      </c>
      <c r="C9" s="77">
        <f>Prozessfähigkeit_Eingabe!F10</f>
        <v>4.84</v>
      </c>
      <c r="D9" s="77">
        <f>Prozessfähigkeit_Eingabe!G10</f>
        <v>4.29</v>
      </c>
      <c r="E9" s="77">
        <f>Prozessfähigkeit_Eingabe!H10</f>
        <v>4.3499999999999996</v>
      </c>
      <c r="F9" s="77">
        <f>Prozessfähigkeit_Eingabe!I10</f>
        <v>4.3499999999999996</v>
      </c>
      <c r="G9" s="77">
        <f t="shared" si="0"/>
        <v>4.4239999999999995</v>
      </c>
      <c r="H9" s="77">
        <f t="shared" si="1"/>
        <v>0.23447814397081873</v>
      </c>
      <c r="I9" s="78">
        <f t="shared" si="2"/>
        <v>0.54999999999999982</v>
      </c>
      <c r="J9" s="66"/>
      <c r="K9" s="33">
        <v>5</v>
      </c>
      <c r="L9" s="32">
        <f t="shared" si="3"/>
        <v>8.2739428571428562</v>
      </c>
      <c r="M9" s="31">
        <f t="shared" si="4"/>
        <v>4.282</v>
      </c>
      <c r="N9" s="77">
        <f t="shared" si="5"/>
        <v>16.920677388130802</v>
      </c>
      <c r="O9" s="77">
        <f t="shared" si="6"/>
        <v>-0.37279167384508938</v>
      </c>
      <c r="P9" s="77">
        <f t="shared" si="7"/>
        <v>19.632025160105357</v>
      </c>
      <c r="Q9" s="176">
        <f t="shared" si="8"/>
        <v>-3.0841394458196447</v>
      </c>
      <c r="R9" s="32">
        <f t="shared" si="9"/>
        <v>22.933072427682969</v>
      </c>
      <c r="S9" s="31">
        <f t="shared" si="16"/>
        <v>0.74000000000000021</v>
      </c>
      <c r="T9" s="77">
        <f t="shared" si="10"/>
        <v>41.380096723553493</v>
      </c>
      <c r="U9" s="77">
        <f t="shared" si="11"/>
        <v>8.3805294770122618</v>
      </c>
      <c r="V9" s="77">
        <f t="shared" si="12"/>
        <v>48.173255323155196</v>
      </c>
      <c r="W9" s="177">
        <f t="shared" si="13"/>
        <v>5.4719927761668306</v>
      </c>
      <c r="X9" s="77">
        <f>Prozessfähigkeit_Eingabe!E9</f>
        <v>4.05</v>
      </c>
      <c r="Y9" s="77">
        <f>Prozessfähigkeit_Eingabe!F9</f>
        <v>4.54</v>
      </c>
      <c r="Z9" s="77">
        <f>Prozessfähigkeit_Eingabe!G9</f>
        <v>4.4800000000000004</v>
      </c>
      <c r="AA9" s="77">
        <f>Prozessfähigkeit_Eingabe!H9</f>
        <v>4.54</v>
      </c>
      <c r="AB9" s="77">
        <f>Prozessfähigkeit_Eingabe!I9</f>
        <v>3.8</v>
      </c>
      <c r="AC9" s="31">
        <f t="shared" si="18"/>
        <v>7</v>
      </c>
      <c r="AD9" s="31">
        <f t="shared" si="19"/>
        <v>2</v>
      </c>
      <c r="AE9" s="77">
        <f t="shared" si="14"/>
        <v>-21.304396473488659</v>
      </c>
      <c r="AF9" s="77">
        <f>Mittelwert+3*Standardabweichung</f>
        <v>37.852282187774371</v>
      </c>
      <c r="AG9" s="178">
        <f t="shared" si="15"/>
        <v>4.5</v>
      </c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Q9" s="16"/>
    </row>
    <row r="10" spans="1:69" s="13" customFormat="1" ht="12.75">
      <c r="A10" s="34">
        <v>7</v>
      </c>
      <c r="B10" s="77">
        <f>Prozessfähigkeit_Eingabe!E11</f>
        <v>32.055999999999997</v>
      </c>
      <c r="C10" s="77">
        <f>Prozessfähigkeit_Eingabe!F11</f>
        <v>32.064</v>
      </c>
      <c r="D10" s="77">
        <f>Prozessfähigkeit_Eingabe!G11</f>
        <v>32.08</v>
      </c>
      <c r="E10" s="77">
        <f>Prozessfähigkeit_Eingabe!H11</f>
        <v>32.024999999999999</v>
      </c>
      <c r="F10" s="77">
        <f>Prozessfähigkeit_Eingabe!I11</f>
        <v>32.063000000000002</v>
      </c>
      <c r="G10" s="77">
        <f t="shared" si="0"/>
        <v>32.057600000000001</v>
      </c>
      <c r="H10" s="77">
        <f t="shared" si="1"/>
        <v>2.0231164079212369E-2</v>
      </c>
      <c r="I10" s="78">
        <f t="shared" si="2"/>
        <v>5.4999999999999716E-2</v>
      </c>
      <c r="J10" s="66"/>
      <c r="K10" s="33">
        <v>6</v>
      </c>
      <c r="L10" s="32">
        <f t="shared" si="3"/>
        <v>8.2739428571428562</v>
      </c>
      <c r="M10" s="31">
        <f t="shared" si="4"/>
        <v>4.4239999999999995</v>
      </c>
      <c r="N10" s="77">
        <f t="shared" si="5"/>
        <v>16.920677388130802</v>
      </c>
      <c r="O10" s="77">
        <f t="shared" si="6"/>
        <v>-0.37279167384508938</v>
      </c>
      <c r="P10" s="77">
        <f t="shared" si="7"/>
        <v>19.632025160105357</v>
      </c>
      <c r="Q10" s="176">
        <f t="shared" si="8"/>
        <v>-3.0841394458196447</v>
      </c>
      <c r="R10" s="32">
        <f t="shared" si="9"/>
        <v>22.933072427682969</v>
      </c>
      <c r="S10" s="31">
        <f t="shared" si="16"/>
        <v>0.54999999999999982</v>
      </c>
      <c r="T10" s="77">
        <f t="shared" si="10"/>
        <v>41.380096723553493</v>
      </c>
      <c r="U10" s="77">
        <f t="shared" si="11"/>
        <v>8.3805294770122618</v>
      </c>
      <c r="V10" s="77">
        <f t="shared" si="12"/>
        <v>48.173255323155196</v>
      </c>
      <c r="W10" s="177">
        <f t="shared" si="13"/>
        <v>5.4719927761668306</v>
      </c>
      <c r="X10" s="77">
        <f>Prozessfähigkeit_Eingabe!E10</f>
        <v>4.29</v>
      </c>
      <c r="Y10" s="77">
        <f>Prozessfähigkeit_Eingabe!F10</f>
        <v>4.84</v>
      </c>
      <c r="Z10" s="77">
        <f>Prozessfähigkeit_Eingabe!G10</f>
        <v>4.29</v>
      </c>
      <c r="AA10" s="77">
        <f>Prozessfähigkeit_Eingabe!H10</f>
        <v>4.3499999999999996</v>
      </c>
      <c r="AB10" s="77">
        <f>Prozessfähigkeit_Eingabe!I10</f>
        <v>4.3499999999999996</v>
      </c>
      <c r="AC10" s="31">
        <f t="shared" si="18"/>
        <v>7</v>
      </c>
      <c r="AD10" s="31">
        <f t="shared" si="19"/>
        <v>2</v>
      </c>
      <c r="AE10" s="77">
        <f t="shared" si="14"/>
        <v>-21.304396473488659</v>
      </c>
      <c r="AF10" s="31">
        <f t="shared" ref="AF10:AF11" si="20">AF9</f>
        <v>37.852282187774371</v>
      </c>
      <c r="AG10" s="178">
        <f t="shared" si="15"/>
        <v>4.5</v>
      </c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Q10" s="16"/>
    </row>
    <row r="11" spans="1:69" s="13" customFormat="1" ht="13.5" thickBot="1">
      <c r="A11" s="11"/>
      <c r="B11" s="11"/>
      <c r="C11" s="11"/>
      <c r="D11" s="11"/>
      <c r="E11" s="11"/>
      <c r="F11" s="147"/>
      <c r="G11" s="11"/>
      <c r="H11" s="11"/>
      <c r="I11" s="11"/>
      <c r="J11" s="66"/>
      <c r="K11" s="157">
        <v>7</v>
      </c>
      <c r="L11" s="158">
        <f t="shared" si="3"/>
        <v>8.2739428571428562</v>
      </c>
      <c r="M11" s="179">
        <f t="shared" si="4"/>
        <v>32.057600000000001</v>
      </c>
      <c r="N11" s="179">
        <f t="shared" si="5"/>
        <v>16.920677388130802</v>
      </c>
      <c r="O11" s="179">
        <f t="shared" si="6"/>
        <v>-0.37279167384508938</v>
      </c>
      <c r="P11" s="179">
        <f t="shared" si="7"/>
        <v>19.632025160105357</v>
      </c>
      <c r="Q11" s="180">
        <f t="shared" si="8"/>
        <v>-3.0841394458196447</v>
      </c>
      <c r="R11" s="158">
        <f t="shared" si="9"/>
        <v>22.933072427682969</v>
      </c>
      <c r="S11" s="179">
        <f t="shared" si="16"/>
        <v>5.4999999999999716E-2</v>
      </c>
      <c r="T11" s="179">
        <f t="shared" si="10"/>
        <v>41.380096723553493</v>
      </c>
      <c r="U11" s="179">
        <f t="shared" si="11"/>
        <v>8.3805294770122618</v>
      </c>
      <c r="V11" s="179">
        <f t="shared" si="12"/>
        <v>48.173255323155196</v>
      </c>
      <c r="W11" s="181">
        <f t="shared" si="13"/>
        <v>5.4719927761668306</v>
      </c>
      <c r="X11" s="158">
        <f>Prozessfähigkeit_Eingabe!E11</f>
        <v>32.055999999999997</v>
      </c>
      <c r="Y11" s="179">
        <f>Prozessfähigkeit_Eingabe!F11</f>
        <v>32.064</v>
      </c>
      <c r="Z11" s="179">
        <f>Prozessfähigkeit_Eingabe!G11</f>
        <v>32.08</v>
      </c>
      <c r="AA11" s="179">
        <f>Prozessfähigkeit_Eingabe!H11</f>
        <v>32.024999999999999</v>
      </c>
      <c r="AB11" s="179">
        <f>Prozessfähigkeit_Eingabe!I11</f>
        <v>32.063000000000002</v>
      </c>
      <c r="AC11" s="179">
        <f t="shared" si="18"/>
        <v>7</v>
      </c>
      <c r="AD11" s="179">
        <f t="shared" si="19"/>
        <v>2</v>
      </c>
      <c r="AE11" s="197">
        <f t="shared" si="14"/>
        <v>-21.304396473488659</v>
      </c>
      <c r="AF11" s="179">
        <f t="shared" si="20"/>
        <v>37.852282187774371</v>
      </c>
      <c r="AG11" s="180">
        <f t="shared" si="15"/>
        <v>4.5</v>
      </c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Q11" s="16"/>
    </row>
    <row r="12" spans="1:69" s="13" customFormat="1" ht="12.75">
      <c r="A12" s="11"/>
      <c r="B12" s="11"/>
      <c r="C12" s="11"/>
      <c r="D12" s="11"/>
      <c r="E12" s="11"/>
      <c r="F12" s="59"/>
      <c r="G12" s="11"/>
      <c r="H12" s="11"/>
      <c r="I12" s="11"/>
      <c r="J12" s="66"/>
      <c r="K12" s="11"/>
      <c r="L12" s="11"/>
      <c r="M12" s="193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67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Q12" s="16"/>
    </row>
    <row r="13" spans="1:69" s="13" customFormat="1" ht="12.75">
      <c r="A13" s="11"/>
      <c r="B13" s="11"/>
      <c r="C13" s="11"/>
      <c r="D13" s="11"/>
      <c r="E13" s="11"/>
      <c r="F13" s="59"/>
      <c r="G13" s="11"/>
      <c r="H13" s="11"/>
      <c r="I13" s="11"/>
      <c r="J13" s="66"/>
      <c r="K13" s="11"/>
      <c r="L13" s="264" t="s">
        <v>95</v>
      </c>
      <c r="M13" s="264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67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Q13" s="16"/>
    </row>
    <row r="14" spans="1:69" s="13" customFormat="1" ht="14.25">
      <c r="A14" s="11"/>
      <c r="F14" s="59"/>
      <c r="G14" s="11"/>
      <c r="H14" s="11"/>
      <c r="I14" s="11"/>
      <c r="J14" s="67"/>
      <c r="K14" s="11"/>
      <c r="L14" s="194" t="s">
        <v>88</v>
      </c>
      <c r="M14" s="196" t="str">
        <f>IF(Stichprobenumfang=5, "0,877","0,980")</f>
        <v>0,877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67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Q14" s="16"/>
    </row>
    <row r="15" spans="1:69" s="13" customFormat="1" ht="14.25">
      <c r="E15" s="11"/>
      <c r="F15" s="58"/>
      <c r="I15" s="11"/>
      <c r="J15" s="67"/>
      <c r="K15" s="11"/>
      <c r="L15" s="195" t="s">
        <v>89</v>
      </c>
      <c r="M15" s="196" t="str">
        <f>IF(Stichprobenumfang=5, "1,152","1,288")</f>
        <v>1,152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67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Q15" s="16"/>
    </row>
    <row r="16" spans="1:69" s="13" customFormat="1" ht="12.75">
      <c r="E16" s="11"/>
      <c r="F16" s="59"/>
      <c r="G16" s="11"/>
      <c r="H16" s="45" t="s">
        <v>50</v>
      </c>
      <c r="I16" s="162">
        <f>Sollwert</f>
        <v>4.5</v>
      </c>
      <c r="J16" s="67"/>
      <c r="K16" s="11"/>
      <c r="L16" s="194" t="s">
        <v>90</v>
      </c>
      <c r="M16" s="196" t="str">
        <f>IF(Stichprobenumfang=5, "2,326","2,059")</f>
        <v>2,326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67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Q16" s="16"/>
    </row>
    <row r="17" spans="2:69" s="13" customFormat="1">
      <c r="F17" s="59"/>
      <c r="H17" s="45" t="s">
        <v>4</v>
      </c>
      <c r="I17" s="162">
        <f>UGW</f>
        <v>2</v>
      </c>
      <c r="J17" s="66"/>
      <c r="K17" s="11"/>
      <c r="L17" s="12" t="s">
        <v>92</v>
      </c>
      <c r="M17" s="196" t="str">
        <f>IF(Stichprobenumfang=5, "4,197","3,984")</f>
        <v>4,197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0"/>
      <c r="Y17"/>
      <c r="Z17"/>
      <c r="AA17"/>
      <c r="AB17"/>
      <c r="AC17"/>
      <c r="AD17" s="11"/>
      <c r="AE17" s="11"/>
      <c r="AF17" s="11"/>
      <c r="AG17" s="11"/>
      <c r="AH17" s="67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Q17" s="16"/>
    </row>
    <row r="18" spans="2:69" s="13" customFormat="1">
      <c r="F18" s="58"/>
      <c r="H18" s="45" t="s">
        <v>3</v>
      </c>
      <c r="I18" s="162">
        <f>OGW</f>
        <v>7</v>
      </c>
      <c r="J18" s="66"/>
      <c r="K18" s="11"/>
      <c r="L18" s="195" t="s">
        <v>91</v>
      </c>
      <c r="M18" s="196" t="str">
        <f>IF(Stichprobenumfang=5, "0,850","0,595")</f>
        <v>0,850</v>
      </c>
      <c r="N18" s="11"/>
      <c r="O18" s="11"/>
      <c r="P18" s="11"/>
      <c r="Q18" s="11"/>
      <c r="U18" s="73"/>
      <c r="V18" s="11"/>
      <c r="W18" s="11"/>
      <c r="X18" s="10"/>
      <c r="Y18"/>
      <c r="Z18"/>
      <c r="AA18"/>
      <c r="AB18"/>
      <c r="AC18"/>
      <c r="AD18" s="11"/>
      <c r="AE18" s="11"/>
      <c r="AF18" s="11"/>
      <c r="AG18" s="11"/>
      <c r="AH18" s="67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Q18" s="16"/>
    </row>
    <row r="19" spans="2:69" s="13" customFormat="1">
      <c r="F19" s="58"/>
      <c r="H19" s="46" t="s">
        <v>56</v>
      </c>
      <c r="I19" s="163">
        <f>Grenzwert</f>
        <v>1.33</v>
      </c>
      <c r="J19" s="66"/>
      <c r="K19" s="11"/>
      <c r="L19" s="195" t="s">
        <v>93</v>
      </c>
      <c r="M19" s="196" t="str">
        <f>IF(Stichprobenumfang=5, "4,886","4,694")</f>
        <v>4,886</v>
      </c>
      <c r="N19" s="11"/>
      <c r="O19" s="11"/>
      <c r="P19" s="11"/>
      <c r="Q19" s="11"/>
      <c r="R19" s="11"/>
      <c r="S19" s="11"/>
      <c r="T19" s="73"/>
      <c r="U19" s="73"/>
      <c r="V19" s="17"/>
      <c r="W19" s="17"/>
      <c r="X19" s="10"/>
      <c r="AD19" s="11"/>
      <c r="AE19" s="11"/>
      <c r="AF19" s="11"/>
      <c r="AG19" s="11"/>
      <c r="AH19" s="67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Q19" s="16"/>
    </row>
    <row r="20" spans="2:69" s="13" customFormat="1">
      <c r="F20" s="58"/>
      <c r="I20" s="164"/>
      <c r="J20" s="66"/>
      <c r="K20" s="11"/>
      <c r="L20" s="195" t="s">
        <v>94</v>
      </c>
      <c r="M20" s="196" t="str">
        <f>IF(Stichprobenumfang=5, "0,555","0,343")</f>
        <v>0,555</v>
      </c>
      <c r="N20" s="11"/>
      <c r="O20" s="11"/>
      <c r="P20" s="11"/>
      <c r="Q20" s="11"/>
      <c r="R20" s="11"/>
      <c r="S20" s="11"/>
      <c r="T20" s="73"/>
      <c r="U20" s="73"/>
      <c r="V20" s="17"/>
      <c r="W20" s="17"/>
      <c r="X20" s="10"/>
      <c r="AD20" s="11"/>
      <c r="AE20" s="11"/>
      <c r="AF20" s="11"/>
      <c r="AG20" s="11"/>
      <c r="AH20" s="67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Q20" s="16"/>
    </row>
    <row r="21" spans="2:69" s="13" customFormat="1">
      <c r="F21" s="58"/>
      <c r="H21" s="45" t="s">
        <v>83</v>
      </c>
      <c r="I21" s="167">
        <f>COUNT(A4:A13)*5</f>
        <v>35</v>
      </c>
      <c r="J21" s="66"/>
      <c r="K21" s="11"/>
      <c r="L21" s="265" t="s">
        <v>96</v>
      </c>
      <c r="M21" s="265"/>
      <c r="N21" s="10"/>
      <c r="O21" s="11"/>
      <c r="P21" s="11"/>
      <c r="Q21" s="11"/>
      <c r="R21" s="11"/>
      <c r="S21" s="11"/>
      <c r="T21" s="73"/>
      <c r="U21" s="73"/>
      <c r="V21" s="17"/>
      <c r="W21" s="17"/>
      <c r="X21" s="10"/>
      <c r="AD21" s="11"/>
      <c r="AE21" s="11"/>
      <c r="AF21" s="11"/>
      <c r="AG21" s="11"/>
      <c r="AH21" s="67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Q21" s="16"/>
    </row>
    <row r="22" spans="2:69" s="13" customFormat="1">
      <c r="F22" s="58"/>
      <c r="H22" s="45" t="s">
        <v>76</v>
      </c>
      <c r="I22" s="165">
        <f>AVERAGE(G4:G13)</f>
        <v>8.2739428571428562</v>
      </c>
      <c r="J22" s="66"/>
      <c r="K22" s="11"/>
      <c r="L22" s="195" t="s">
        <v>97</v>
      </c>
      <c r="M22" s="194">
        <f>N5-O5</f>
        <v>17.293469061975891</v>
      </c>
      <c r="N22" s="11"/>
      <c r="O22" s="11"/>
      <c r="P22" s="11"/>
      <c r="Q22" s="11"/>
      <c r="R22" s="11"/>
      <c r="S22" s="11"/>
      <c r="T22" s="73"/>
      <c r="U22" s="73"/>
      <c r="V22" s="17"/>
      <c r="W22" s="17"/>
      <c r="X22" s="10"/>
      <c r="AD22" s="11"/>
      <c r="AE22" s="11"/>
      <c r="AF22" s="11"/>
      <c r="AG22" s="11"/>
      <c r="AH22" s="67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Q22" s="16"/>
    </row>
    <row r="23" spans="2:69" s="13" customFormat="1" ht="14.25">
      <c r="F23" s="58"/>
      <c r="H23" s="45" t="s">
        <v>74</v>
      </c>
      <c r="I23" s="165">
        <f>STDEV(B4:F13)</f>
        <v>9.8594464435438383</v>
      </c>
      <c r="J23" s="66"/>
      <c r="K23" s="11"/>
      <c r="L23" s="195" t="s">
        <v>98</v>
      </c>
      <c r="M23" s="194">
        <f>P5-Q5</f>
        <v>22.716164605925002</v>
      </c>
      <c r="N23" s="11"/>
      <c r="O23" s="11"/>
      <c r="P23" s="11"/>
      <c r="Q23" s="11"/>
      <c r="R23" s="11"/>
      <c r="S23" s="11"/>
      <c r="T23" s="17"/>
      <c r="U23" s="17"/>
      <c r="V23" s="17"/>
      <c r="W23" s="17"/>
      <c r="X23" s="10"/>
      <c r="AD23" s="11"/>
      <c r="AE23" s="11"/>
      <c r="AF23" s="11"/>
      <c r="AG23" s="11"/>
      <c r="AH23" s="67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Q23" s="16"/>
    </row>
    <row r="24" spans="2:69" s="13" customFormat="1" ht="14.25">
      <c r="F24" s="58"/>
      <c r="H24" s="44" t="s">
        <v>77</v>
      </c>
      <c r="I24" s="166">
        <f>AVERAGE(I4:I13)</f>
        <v>0.84499999999999997</v>
      </c>
      <c r="J24" s="66"/>
      <c r="K24" s="11"/>
      <c r="L24" s="11"/>
      <c r="M24" s="193"/>
      <c r="N24" s="11"/>
      <c r="O24" s="11"/>
      <c r="P24" s="11"/>
      <c r="T24" s="17"/>
      <c r="U24" s="17"/>
      <c r="V24" s="17"/>
      <c r="W24" s="17"/>
      <c r="X24" s="10"/>
      <c r="AD24" s="11"/>
      <c r="AE24" s="11"/>
      <c r="AF24" s="11"/>
      <c r="AG24" s="11"/>
      <c r="AH24" s="67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Q24" s="16"/>
    </row>
    <row r="25" spans="2:69" s="13" customFormat="1" ht="12.75">
      <c r="F25" s="58"/>
      <c r="H25" s="12" t="s">
        <v>84</v>
      </c>
      <c r="I25" s="143">
        <f>COUNT(B4:F4)</f>
        <v>5</v>
      </c>
      <c r="J25" s="66"/>
      <c r="K25" s="11"/>
      <c r="L25" s="11"/>
      <c r="M25" s="11"/>
      <c r="N25" s="11"/>
      <c r="O25" s="11"/>
      <c r="P25" s="11"/>
      <c r="Q25" s="11"/>
      <c r="R25" s="11"/>
      <c r="S25" s="11"/>
      <c r="T25" s="17"/>
      <c r="U25" s="17"/>
      <c r="V25" s="17"/>
      <c r="W25" s="17"/>
      <c r="X25" s="10"/>
      <c r="AD25" s="11"/>
      <c r="AE25" s="11"/>
      <c r="AF25" s="11"/>
      <c r="AG25" s="11"/>
      <c r="AH25" s="67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Q25" s="16"/>
    </row>
    <row r="26" spans="2:69" s="13" customFormat="1" ht="12.75">
      <c r="F26" s="58"/>
      <c r="J26" s="66"/>
      <c r="K26" s="11"/>
      <c r="L26" s="11"/>
      <c r="M26" s="11"/>
      <c r="N26" s="11"/>
      <c r="O26" s="11"/>
      <c r="P26" s="11"/>
      <c r="Q26" s="11"/>
      <c r="R26" s="11"/>
      <c r="S26" s="11"/>
      <c r="T26" s="17"/>
      <c r="U26" s="17"/>
      <c r="V26" s="17"/>
      <c r="W26" s="17"/>
      <c r="X26" s="10"/>
      <c r="AD26" s="11"/>
      <c r="AE26" s="11"/>
      <c r="AF26" s="11"/>
      <c r="AG26" s="11"/>
      <c r="AH26" s="67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Q26" s="16"/>
    </row>
    <row r="27" spans="2:69" s="13" customFormat="1" ht="12.75">
      <c r="B27" s="11"/>
      <c r="C27" s="11"/>
      <c r="D27" s="11"/>
      <c r="F27" s="58"/>
      <c r="H27" s="237" t="s">
        <v>10</v>
      </c>
      <c r="I27" s="260"/>
      <c r="J27" s="66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0"/>
      <c r="AD27" s="11"/>
      <c r="AE27" s="11"/>
      <c r="AF27" s="11"/>
      <c r="AG27" s="11"/>
      <c r="AH27" s="67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Q27" s="16"/>
    </row>
    <row r="28" spans="2:69" s="13" customFormat="1" ht="14.25">
      <c r="C28" s="11"/>
      <c r="D28" s="11"/>
      <c r="F28" s="58"/>
      <c r="H28" s="143" t="s">
        <v>63</v>
      </c>
      <c r="I28" s="68">
        <f>(OGW-UGW)/(6*Standardabweichung)</f>
        <v>8.4521310410790515E-2</v>
      </c>
      <c r="J28" s="67"/>
      <c r="K28" s="11"/>
      <c r="L28" s="11"/>
      <c r="M28" s="11"/>
      <c r="N28" s="11"/>
      <c r="O28" s="11"/>
      <c r="P28" s="11"/>
      <c r="T28" s="11"/>
      <c r="U28" s="11"/>
      <c r="V28" s="11"/>
      <c r="W28" s="11"/>
      <c r="X28" s="10"/>
      <c r="Y28" s="10"/>
      <c r="Z28" s="10"/>
      <c r="AA28" s="10"/>
      <c r="AB28" s="10"/>
      <c r="AC28" s="10"/>
      <c r="AD28" s="11"/>
      <c r="AE28" s="11"/>
      <c r="AF28" s="11"/>
      <c r="AG28" s="11"/>
      <c r="AH28" s="67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Q28" s="16"/>
    </row>
    <row r="29" spans="2:69" s="13" customFormat="1" ht="14.25">
      <c r="C29" s="11"/>
      <c r="D29" s="11"/>
      <c r="F29" s="58"/>
      <c r="H29" s="143" t="s">
        <v>64</v>
      </c>
      <c r="I29" s="68">
        <f>(Mittelwert-UGW)/(3*Standardabweichung)</f>
        <v>0.21211274869125332</v>
      </c>
      <c r="J29" s="66"/>
      <c r="K29" s="11"/>
      <c r="L29" s="11"/>
      <c r="M29" s="11"/>
      <c r="N29" s="11"/>
      <c r="O29" s="11"/>
      <c r="P29" s="11"/>
      <c r="T29" s="10"/>
      <c r="U29" s="10"/>
      <c r="V29" s="11"/>
      <c r="W29" s="11"/>
      <c r="X29" s="10"/>
      <c r="Y29" s="10"/>
      <c r="Z29" s="10"/>
      <c r="AA29" s="10"/>
      <c r="AB29" s="10"/>
      <c r="AC29" s="10"/>
      <c r="AD29" s="11"/>
      <c r="AE29" s="11"/>
      <c r="AF29" s="11"/>
      <c r="AG29" s="11"/>
      <c r="AH29" s="67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</row>
    <row r="30" spans="2:69" s="13" customFormat="1" ht="14.25">
      <c r="C30" s="11"/>
      <c r="D30" s="11"/>
      <c r="F30" s="58"/>
      <c r="H30" s="143" t="s">
        <v>65</v>
      </c>
      <c r="I30" s="68">
        <f>(OGW-Mittelwert)/(3*Standardabweichung)</f>
        <v>-4.3070127869672278E-2</v>
      </c>
      <c r="J30" s="66"/>
      <c r="K30" s="11"/>
      <c r="L30" s="11"/>
      <c r="M30" s="11"/>
      <c r="N30" s="11"/>
      <c r="O30" s="11"/>
      <c r="P30" s="11"/>
      <c r="Q30" s="11"/>
      <c r="R30" s="11"/>
      <c r="S30" s="11"/>
      <c r="T30" s="10"/>
      <c r="U30" s="10"/>
      <c r="V30" s="11"/>
      <c r="W30" s="11"/>
      <c r="X30" s="11"/>
      <c r="Y30" s="10"/>
      <c r="Z30" s="10"/>
      <c r="AA30" s="10"/>
      <c r="AB30" s="10"/>
      <c r="AC30" s="10"/>
      <c r="AD30" s="11"/>
      <c r="AE30" s="11"/>
      <c r="AF30" s="11"/>
      <c r="AG30" s="11"/>
      <c r="AH30" s="67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</row>
    <row r="31" spans="2:69" s="13" customFormat="1" ht="14.25">
      <c r="C31" s="11"/>
      <c r="D31" s="11"/>
      <c r="F31" s="58"/>
      <c r="H31" s="143" t="s">
        <v>66</v>
      </c>
      <c r="I31" s="68">
        <f>MIN(I30,I29)</f>
        <v>-4.3070127869672278E-2</v>
      </c>
      <c r="J31" s="70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0"/>
      <c r="Z31" s="10"/>
      <c r="AA31" s="10"/>
      <c r="AB31" s="10"/>
      <c r="AC31" s="10"/>
      <c r="AD31" s="11"/>
      <c r="AE31" s="11"/>
      <c r="AF31" s="11"/>
      <c r="AG31" s="11"/>
      <c r="AH31" s="67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</row>
    <row r="32" spans="2:69" s="13" customFormat="1" ht="12.75">
      <c r="C32" s="11"/>
      <c r="F32" s="58"/>
      <c r="H32" s="11"/>
      <c r="I32" s="11"/>
      <c r="J32" s="67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0"/>
      <c r="Z32" s="10"/>
      <c r="AA32" s="10"/>
      <c r="AB32" s="10"/>
      <c r="AC32" s="10"/>
      <c r="AD32" s="11"/>
      <c r="AE32" s="11"/>
      <c r="AF32" s="11"/>
      <c r="AG32" s="11"/>
      <c r="AH32" s="67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</row>
    <row r="33" spans="1:65" s="13" customFormat="1" ht="12.75">
      <c r="A33" s="60"/>
      <c r="B33" s="60"/>
      <c r="C33" s="60"/>
      <c r="D33" s="61"/>
      <c r="E33" s="61"/>
      <c r="F33" s="62"/>
      <c r="G33" s="63"/>
      <c r="H33" s="187" t="s">
        <v>67</v>
      </c>
      <c r="I33" s="186" t="str">
        <f>IF(CPK&lt;I19,"Prozess nicht fähig", "Prozess fähig")</f>
        <v>Prozess nicht fähig</v>
      </c>
      <c r="J33" s="71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4"/>
      <c r="Z33" s="64"/>
      <c r="AA33" s="64"/>
      <c r="AB33" s="64"/>
      <c r="AC33" s="64"/>
      <c r="AD33" s="60"/>
      <c r="AE33" s="60"/>
      <c r="AF33" s="60"/>
      <c r="AG33" s="60"/>
      <c r="AH33" s="67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</row>
    <row r="34" spans="1:65" s="13" customFormat="1" ht="12.75">
      <c r="A34" s="11"/>
      <c r="B34" s="11"/>
      <c r="C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0"/>
      <c r="Z34" s="10"/>
      <c r="AA34" s="10"/>
      <c r="AB34" s="10"/>
      <c r="AC34" s="10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</row>
    <row r="35" spans="1:65" s="13" customFormat="1" ht="12.75">
      <c r="A35" s="11"/>
      <c r="B35" s="11"/>
      <c r="C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0"/>
      <c r="Z35" s="10"/>
      <c r="AA35" s="10"/>
      <c r="AB35" s="10"/>
      <c r="AC35" s="10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</row>
    <row r="36" spans="1:65" s="13" customFormat="1" ht="12.75">
      <c r="A36" s="11"/>
      <c r="B36" s="11"/>
      <c r="C36" s="11"/>
      <c r="D36" s="11"/>
      <c r="E36" s="11"/>
      <c r="F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0"/>
      <c r="Z36" s="10"/>
      <c r="AA36" s="10"/>
      <c r="AB36" s="10"/>
      <c r="AC36" s="10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</row>
    <row r="37" spans="1:65" s="13" customFormat="1" ht="12.75">
      <c r="A37" s="11"/>
      <c r="B37" s="11"/>
      <c r="C37" s="11"/>
      <c r="D37" s="11"/>
      <c r="E37" s="11"/>
      <c r="F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0"/>
      <c r="Z37" s="10"/>
      <c r="AA37" s="10"/>
      <c r="AB37" s="10"/>
      <c r="AC37" s="10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5" s="13" customFormat="1" ht="12.75">
      <c r="A38" s="11"/>
      <c r="B38" s="11"/>
      <c r="C38" s="11"/>
      <c r="D38" s="11"/>
      <c r="E38" s="11"/>
      <c r="F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0"/>
      <c r="Z38" s="10"/>
      <c r="AA38" s="10"/>
      <c r="AB38" s="10"/>
      <c r="AC38" s="10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</row>
    <row r="39" spans="1:65" s="13" customFormat="1" ht="12.75">
      <c r="A39" s="11"/>
      <c r="B39" s="11"/>
      <c r="C39" s="11"/>
      <c r="D39" s="11"/>
      <c r="E39" s="74"/>
      <c r="F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0"/>
      <c r="Y39" s="10"/>
      <c r="Z39" s="10"/>
      <c r="AA39" s="10"/>
      <c r="AB39" s="10"/>
      <c r="AC39" s="10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</row>
    <row r="40" spans="1:65" s="13" customFormat="1" ht="12.75">
      <c r="A40" s="11"/>
      <c r="B40" s="11"/>
      <c r="C40" s="11"/>
      <c r="D40" s="11"/>
      <c r="E40" s="74"/>
      <c r="F40" s="11"/>
      <c r="G40" s="75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Z40" s="10"/>
      <c r="AA40" s="10"/>
      <c r="AB40" s="10"/>
      <c r="AC40" s="10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</row>
    <row r="41" spans="1:65" s="13" customFormat="1" ht="12.75">
      <c r="A41" s="11"/>
      <c r="B41" s="11"/>
      <c r="C41" s="11"/>
      <c r="D41" s="11"/>
      <c r="E41" s="74"/>
      <c r="F41" s="11"/>
      <c r="G41" s="75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Z41" s="10"/>
      <c r="AA41" s="10"/>
      <c r="AB41" s="10"/>
      <c r="AC41" s="10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</row>
    <row r="42" spans="1:65" s="13" customFormat="1" ht="12.75">
      <c r="A42" s="11"/>
      <c r="B42" s="11"/>
      <c r="C42" s="11"/>
      <c r="D42" s="11"/>
      <c r="E42" s="74"/>
      <c r="F42" s="11"/>
      <c r="G42" s="75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Z42" s="10"/>
      <c r="AA42" s="10"/>
      <c r="AB42" s="10"/>
      <c r="AC42" s="10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</row>
    <row r="43" spans="1:65" s="13" customFormat="1" ht="12.75">
      <c r="A43" s="11"/>
      <c r="B43" s="11"/>
      <c r="C43" s="11"/>
      <c r="D43" s="11"/>
      <c r="E43" s="74"/>
      <c r="F43" s="11"/>
      <c r="G43" s="75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0"/>
      <c r="Y43" s="10"/>
      <c r="Z43" s="10"/>
      <c r="AA43" s="10"/>
      <c r="AB43" s="10"/>
      <c r="AC43" s="10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</row>
    <row r="44" spans="1:65" s="13" customFormat="1" ht="12.75">
      <c r="A44" s="11"/>
      <c r="B44" s="11"/>
      <c r="C44" s="11"/>
      <c r="D44" s="11"/>
      <c r="E44" s="74"/>
      <c r="F44" s="11"/>
      <c r="G44" s="75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0"/>
      <c r="Y44" s="10"/>
      <c r="Z44" s="10"/>
      <c r="AA44" s="10"/>
      <c r="AB44" s="10"/>
      <c r="AC44" s="10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</row>
    <row r="45" spans="1:65" s="13" customFormat="1" ht="12.75">
      <c r="A45" s="11"/>
      <c r="B45" s="11"/>
      <c r="C45" s="11"/>
      <c r="D45" s="11"/>
      <c r="E45" s="74"/>
      <c r="F45" s="11"/>
      <c r="G45" s="75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0"/>
      <c r="Y45" s="10"/>
      <c r="Z45" s="10"/>
      <c r="AA45" s="10"/>
      <c r="AB45" s="10"/>
      <c r="AC45" s="10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</row>
    <row r="46" spans="1:65" s="13" customFormat="1" ht="12.75">
      <c r="A46" s="11"/>
      <c r="B46" s="11"/>
      <c r="C46" s="11"/>
      <c r="D46" s="11"/>
      <c r="E46" s="74"/>
      <c r="F46" s="11"/>
      <c r="G46" s="75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0"/>
      <c r="Y46" s="10"/>
      <c r="Z46" s="10"/>
      <c r="AA46" s="10"/>
      <c r="AB46" s="10"/>
      <c r="AC46" s="10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</row>
    <row r="47" spans="1:65" s="13" customFormat="1" ht="12.75">
      <c r="A47" s="11"/>
      <c r="B47" s="11"/>
      <c r="C47" s="11"/>
      <c r="D47" s="11"/>
      <c r="E47" s="74"/>
      <c r="F47" s="11"/>
      <c r="G47" s="75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0"/>
      <c r="Y47" s="10"/>
      <c r="Z47" s="10"/>
      <c r="AA47" s="10"/>
      <c r="AB47" s="10"/>
      <c r="AC47" s="10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</row>
    <row r="48" spans="1:65" s="13" customFormat="1" ht="12.75">
      <c r="A48" s="11"/>
      <c r="B48" s="11"/>
      <c r="C48" s="11"/>
      <c r="D48" s="11"/>
      <c r="E48" s="74"/>
      <c r="F48" s="11"/>
      <c r="G48" s="75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0"/>
      <c r="Y48" s="10"/>
      <c r="Z48" s="10"/>
      <c r="AA48" s="10"/>
      <c r="AB48" s="10"/>
      <c r="AC48" s="10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</row>
    <row r="49" spans="1:68" s="13" customFormat="1" ht="12.75">
      <c r="A49" s="11"/>
      <c r="B49" s="11"/>
      <c r="C49" s="11"/>
      <c r="D49" s="11"/>
      <c r="E49" s="74"/>
      <c r="F49" s="11"/>
      <c r="G49" s="75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0"/>
      <c r="Y49" s="10"/>
      <c r="Z49" s="10"/>
      <c r="AA49" s="10"/>
      <c r="AB49" s="10"/>
      <c r="AC49" s="10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</row>
    <row r="50" spans="1:68" s="13" customFormat="1" ht="12.75">
      <c r="A50" s="11"/>
      <c r="B50" s="11"/>
      <c r="C50" s="11"/>
      <c r="D50" s="11"/>
      <c r="E50" s="74"/>
      <c r="F50" s="11"/>
      <c r="G50" s="75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0"/>
      <c r="Y50" s="10"/>
      <c r="Z50" s="10"/>
      <c r="AA50" s="10"/>
      <c r="AB50" s="10"/>
      <c r="AC50" s="10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</row>
    <row r="51" spans="1:68" s="13" customFormat="1" ht="12.75">
      <c r="A51" s="11"/>
      <c r="B51" s="11"/>
      <c r="C51" s="11"/>
      <c r="D51" s="11"/>
      <c r="E51" s="74"/>
      <c r="F51" s="11"/>
      <c r="G51" s="75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0"/>
      <c r="Y51" s="10"/>
      <c r="Z51" s="10"/>
      <c r="AA51" s="10"/>
      <c r="AB51" s="10"/>
      <c r="AC51" s="10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</row>
    <row r="52" spans="1:68" s="13" customFormat="1" ht="12.75">
      <c r="A52" s="11"/>
      <c r="B52" s="11"/>
      <c r="C52" s="11"/>
      <c r="D52" s="11"/>
      <c r="E52" s="74"/>
      <c r="F52" s="11"/>
      <c r="G52" s="75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0"/>
      <c r="Y52" s="10"/>
      <c r="Z52" s="10"/>
      <c r="AA52" s="10"/>
      <c r="AB52" s="10"/>
      <c r="AC52" s="10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</row>
    <row r="53" spans="1:68" s="13" customFormat="1" ht="12.75">
      <c r="A53" s="11"/>
      <c r="B53" s="11"/>
      <c r="C53" s="11"/>
      <c r="D53" s="11"/>
      <c r="E53" s="74"/>
      <c r="F53" s="11"/>
      <c r="G53" s="75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0"/>
      <c r="Y53" s="10"/>
      <c r="Z53" s="10"/>
      <c r="AA53" s="10"/>
      <c r="AB53" s="10"/>
      <c r="AC53" s="10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</row>
    <row r="54" spans="1:68" s="13" customFormat="1" ht="12.75">
      <c r="A54" s="11"/>
      <c r="B54" s="11"/>
      <c r="C54" s="11"/>
      <c r="D54" s="11"/>
      <c r="E54" s="74"/>
      <c r="F54" s="11"/>
      <c r="G54" s="75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0"/>
      <c r="Y54" s="10"/>
      <c r="Z54" s="10"/>
      <c r="AA54" s="10"/>
      <c r="AB54" s="10"/>
      <c r="AC54" s="10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</row>
    <row r="55" spans="1:68" s="13" customFormat="1" ht="12.75">
      <c r="A55" s="11"/>
      <c r="B55" s="11"/>
      <c r="C55" s="11"/>
      <c r="D55" s="11"/>
      <c r="E55" s="74"/>
      <c r="F55" s="11"/>
      <c r="G55" s="75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0"/>
      <c r="Y55" s="10"/>
      <c r="Z55" s="10"/>
      <c r="AA55" s="10"/>
      <c r="AB55" s="10"/>
      <c r="AC55" s="10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</row>
    <row r="56" spans="1:68" s="10" customFormat="1" ht="12.75">
      <c r="A56" s="11"/>
      <c r="B56" s="11"/>
      <c r="C56" s="11"/>
      <c r="D56" s="11"/>
      <c r="E56" s="74"/>
      <c r="F56" s="11"/>
      <c r="G56" s="75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3"/>
      <c r="BO56" s="13"/>
      <c r="BP56" s="13"/>
    </row>
    <row r="57" spans="1:68" s="11" customFormat="1" ht="12.75">
      <c r="A57" s="13"/>
      <c r="B57" s="13"/>
      <c r="C57" s="13"/>
      <c r="D57" s="13"/>
      <c r="E57" s="75"/>
      <c r="F57" s="13"/>
      <c r="G57" s="75"/>
      <c r="H57" s="13"/>
      <c r="K57" s="21"/>
      <c r="L57" s="21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0"/>
      <c r="Y57" s="10"/>
      <c r="Z57" s="10"/>
      <c r="AA57" s="10"/>
      <c r="AB57" s="10"/>
      <c r="AC57" s="10"/>
      <c r="BN57" s="13"/>
      <c r="BO57" s="13"/>
      <c r="BP57" s="13"/>
    </row>
    <row r="58" spans="1:68" s="11" customFormat="1" ht="12.75">
      <c r="A58" s="13"/>
      <c r="B58" s="13"/>
      <c r="C58" s="13"/>
      <c r="D58" s="13"/>
      <c r="E58" s="75"/>
      <c r="F58" s="13"/>
      <c r="G58" s="75"/>
      <c r="H58" s="13"/>
      <c r="K58" s="21"/>
      <c r="L58" s="21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BN58" s="13"/>
      <c r="BO58" s="13"/>
      <c r="BP58" s="13"/>
    </row>
    <row r="59" spans="1:68" s="11" customFormat="1" ht="12.75">
      <c r="B59" s="13"/>
      <c r="C59" s="13"/>
      <c r="D59" s="13"/>
      <c r="E59" s="75"/>
      <c r="F59" s="13"/>
      <c r="G59" s="75"/>
      <c r="H59" s="13"/>
      <c r="I59" s="21"/>
      <c r="J59" s="21"/>
      <c r="K59" s="21"/>
      <c r="L59" s="21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BN59" s="13"/>
      <c r="BO59" s="13"/>
      <c r="BP59" s="13"/>
    </row>
    <row r="60" spans="1:68" s="11" customFormat="1" ht="12.75">
      <c r="E60" s="74"/>
      <c r="G60" s="75"/>
      <c r="I60" s="17"/>
      <c r="J60" s="17"/>
      <c r="K60" s="17"/>
      <c r="L60" s="17"/>
      <c r="BN60" s="13"/>
      <c r="BO60" s="13"/>
      <c r="BP60" s="13"/>
    </row>
    <row r="61" spans="1:68" s="11" customFormat="1" ht="12.75">
      <c r="E61" s="74"/>
      <c r="G61" s="75"/>
      <c r="I61" s="17"/>
      <c r="J61" s="17"/>
      <c r="K61" s="17"/>
      <c r="L61" s="17"/>
      <c r="BN61" s="13"/>
      <c r="BO61" s="13"/>
      <c r="BP61" s="13"/>
    </row>
    <row r="62" spans="1:68" s="11" customFormat="1" ht="12.75">
      <c r="E62" s="74"/>
      <c r="G62" s="75"/>
      <c r="I62" s="17"/>
      <c r="J62" s="17"/>
      <c r="K62" s="17"/>
      <c r="L62" s="17"/>
      <c r="BN62" s="13"/>
      <c r="BO62" s="13"/>
      <c r="BP62" s="13"/>
    </row>
    <row r="63" spans="1:68" s="11" customFormat="1" ht="12.75">
      <c r="E63" s="74"/>
      <c r="G63" s="75"/>
      <c r="I63" s="17"/>
      <c r="J63" s="17"/>
      <c r="K63" s="17"/>
      <c r="L63" s="17"/>
      <c r="BN63" s="13"/>
      <c r="BO63" s="13"/>
      <c r="BP63" s="13"/>
    </row>
    <row r="64" spans="1:68" s="11" customFormat="1" ht="12.75">
      <c r="E64" s="74"/>
      <c r="G64" s="75"/>
      <c r="I64" s="17"/>
      <c r="J64" s="17"/>
      <c r="K64" s="17"/>
      <c r="L64" s="17"/>
      <c r="BN64" s="13"/>
      <c r="BO64" s="13"/>
      <c r="BP64" s="13"/>
    </row>
    <row r="65" spans="1:68" s="11" customFormat="1" ht="12.75">
      <c r="E65" s="74"/>
      <c r="G65" s="75"/>
      <c r="I65" s="17"/>
      <c r="J65" s="17"/>
      <c r="K65" s="17"/>
      <c r="L65" s="17"/>
      <c r="BN65" s="13"/>
      <c r="BO65" s="13"/>
      <c r="BP65" s="13"/>
    </row>
    <row r="66" spans="1:68" s="11" customFormat="1" ht="12.75">
      <c r="E66" s="74"/>
      <c r="G66" s="75"/>
      <c r="I66" s="17"/>
      <c r="J66" s="17"/>
      <c r="K66" s="17"/>
      <c r="L66" s="17"/>
      <c r="BN66" s="13"/>
      <c r="BO66" s="13"/>
      <c r="BP66" s="13"/>
    </row>
    <row r="67" spans="1:68" s="11" customFormat="1" ht="12.75">
      <c r="E67" s="74"/>
      <c r="G67" s="75"/>
      <c r="I67" s="17"/>
      <c r="J67" s="17"/>
      <c r="K67" s="17"/>
      <c r="L67" s="17"/>
      <c r="BN67" s="13"/>
      <c r="BO67" s="13"/>
      <c r="BP67" s="13"/>
    </row>
    <row r="68" spans="1:68" s="11" customFormat="1" ht="12.75">
      <c r="E68" s="74"/>
      <c r="G68" s="75"/>
      <c r="I68" s="17"/>
      <c r="J68" s="17"/>
      <c r="K68" s="17"/>
      <c r="L68" s="17"/>
      <c r="BN68" s="13"/>
      <c r="BO68" s="13"/>
      <c r="BP68" s="13"/>
    </row>
    <row r="69" spans="1:68" s="11" customFormat="1" ht="12.75">
      <c r="E69" s="74"/>
      <c r="G69" s="75"/>
      <c r="I69" s="17"/>
      <c r="J69" s="17"/>
      <c r="K69" s="17"/>
      <c r="L69" s="17"/>
      <c r="BN69" s="13"/>
      <c r="BO69" s="13"/>
      <c r="BP69" s="13"/>
    </row>
    <row r="70" spans="1:68" s="11" customFormat="1" ht="12.75">
      <c r="E70" s="74"/>
      <c r="G70" s="75"/>
      <c r="I70" s="17"/>
      <c r="J70" s="17"/>
      <c r="K70" s="17"/>
      <c r="L70" s="17"/>
      <c r="BN70" s="13"/>
      <c r="BO70" s="13"/>
      <c r="BP70" s="13"/>
    </row>
    <row r="71" spans="1:68" s="11" customFormat="1" ht="12.75">
      <c r="E71" s="74"/>
      <c r="G71" s="75"/>
      <c r="I71" s="17"/>
      <c r="J71" s="17"/>
      <c r="K71" s="17"/>
      <c r="L71" s="17"/>
      <c r="BN71" s="13"/>
      <c r="BO71" s="13"/>
      <c r="BP71" s="13"/>
    </row>
    <row r="72" spans="1:68" s="11" customFormat="1" ht="12.75">
      <c r="E72" s="74"/>
      <c r="G72" s="75"/>
      <c r="I72" s="17"/>
      <c r="J72" s="17"/>
      <c r="K72" s="17"/>
      <c r="L72" s="17"/>
      <c r="BN72" s="13"/>
      <c r="BO72" s="13"/>
      <c r="BP72" s="13"/>
    </row>
    <row r="73" spans="1:68" s="18" customFormat="1" ht="12.75">
      <c r="A73" s="11"/>
      <c r="B73" s="11"/>
      <c r="C73" s="11"/>
      <c r="D73" s="11"/>
      <c r="E73" s="74"/>
      <c r="F73" s="11"/>
      <c r="G73" s="75"/>
      <c r="H73" s="11"/>
      <c r="I73" s="17"/>
      <c r="J73" s="17"/>
      <c r="K73" s="17"/>
      <c r="L73" s="17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3"/>
      <c r="BO73" s="13"/>
      <c r="BP73" s="13"/>
    </row>
    <row r="74" spans="1:68" s="18" customFormat="1" ht="12.75">
      <c r="A74" s="11"/>
      <c r="B74" s="11"/>
      <c r="C74" s="11"/>
      <c r="D74" s="11"/>
      <c r="E74" s="74"/>
      <c r="F74" s="11"/>
      <c r="G74" s="75"/>
      <c r="H74" s="11"/>
      <c r="I74" s="17"/>
      <c r="J74" s="17"/>
      <c r="K74" s="17"/>
      <c r="L74" s="17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3"/>
      <c r="BL74" s="13"/>
      <c r="BM74" s="13"/>
      <c r="BN74" s="13"/>
      <c r="BO74" s="13"/>
      <c r="BP74" s="13"/>
    </row>
    <row r="75" spans="1:68" s="18" customFormat="1" ht="12.75">
      <c r="A75" s="11"/>
      <c r="B75" s="11"/>
      <c r="C75" s="11"/>
      <c r="D75" s="11"/>
      <c r="E75" s="74"/>
      <c r="F75" s="11"/>
      <c r="G75" s="75"/>
      <c r="H75" s="11"/>
      <c r="I75" s="17"/>
      <c r="J75" s="17"/>
      <c r="K75" s="17"/>
      <c r="L75" s="17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3"/>
      <c r="BL75" s="13"/>
      <c r="BM75" s="13"/>
      <c r="BN75" s="13"/>
      <c r="BO75" s="13"/>
      <c r="BP75" s="13"/>
    </row>
    <row r="76" spans="1:68" s="18" customFormat="1" ht="12.75">
      <c r="A76" s="11"/>
      <c r="B76" s="11"/>
      <c r="C76" s="11"/>
      <c r="D76" s="11"/>
      <c r="E76" s="74"/>
      <c r="F76" s="11"/>
      <c r="G76" s="75"/>
      <c r="H76" s="11"/>
      <c r="I76" s="17"/>
      <c r="J76" s="17"/>
      <c r="K76" s="17"/>
      <c r="L76" s="17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3"/>
      <c r="BL76" s="13"/>
      <c r="BM76" s="13"/>
      <c r="BN76" s="13"/>
      <c r="BO76" s="13"/>
      <c r="BP76" s="13"/>
    </row>
    <row r="77" spans="1:68" s="18" customFormat="1" ht="12.75">
      <c r="A77" s="11"/>
      <c r="B77" s="11"/>
      <c r="C77" s="11"/>
      <c r="D77" s="11"/>
      <c r="E77" s="74"/>
      <c r="F77" s="11"/>
      <c r="G77" s="75"/>
      <c r="H77" s="11"/>
      <c r="I77" s="17"/>
      <c r="J77" s="17"/>
      <c r="K77" s="17"/>
      <c r="L77" s="17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3"/>
      <c r="BL77" s="13"/>
      <c r="BM77" s="13"/>
      <c r="BN77" s="13"/>
      <c r="BO77" s="13"/>
      <c r="BP77" s="13"/>
    </row>
    <row r="78" spans="1:68" s="18" customFormat="1" ht="12.75">
      <c r="A78" s="11"/>
      <c r="B78" s="11"/>
      <c r="C78" s="11"/>
      <c r="D78" s="11"/>
      <c r="E78" s="74"/>
      <c r="F78" s="11"/>
      <c r="G78" s="75"/>
      <c r="H78" s="11"/>
      <c r="I78" s="17"/>
      <c r="J78" s="17"/>
      <c r="K78" s="17"/>
      <c r="L78" s="17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3"/>
      <c r="BL78" s="13"/>
      <c r="BM78" s="13"/>
      <c r="BN78" s="13"/>
      <c r="BO78" s="13"/>
      <c r="BP78" s="13"/>
    </row>
    <row r="79" spans="1:68" s="18" customFormat="1" ht="12.75">
      <c r="A79" s="11"/>
      <c r="B79" s="11"/>
      <c r="C79" s="11"/>
      <c r="D79" s="11"/>
      <c r="E79" s="74"/>
      <c r="F79" s="11"/>
      <c r="G79" s="75"/>
      <c r="H79" s="11"/>
      <c r="I79" s="17"/>
      <c r="J79" s="17"/>
      <c r="K79" s="17"/>
      <c r="L79" s="17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3"/>
      <c r="BL79" s="13"/>
      <c r="BM79" s="13"/>
      <c r="BN79" s="13"/>
      <c r="BO79" s="13"/>
      <c r="BP79" s="13"/>
    </row>
    <row r="80" spans="1:68" s="18" customFormat="1" ht="12.75">
      <c r="A80" s="11"/>
      <c r="B80" s="11"/>
      <c r="C80" s="11"/>
      <c r="D80" s="11"/>
      <c r="E80" s="74"/>
      <c r="F80" s="11"/>
      <c r="G80" s="75"/>
      <c r="H80" s="11"/>
      <c r="I80" s="17"/>
      <c r="J80" s="17"/>
      <c r="K80" s="17"/>
      <c r="L80" s="17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3"/>
      <c r="BL80" s="13"/>
      <c r="BM80" s="13"/>
      <c r="BN80" s="13"/>
      <c r="BO80" s="13"/>
      <c r="BP80" s="13"/>
    </row>
    <row r="81" spans="1:68" s="18" customFormat="1" ht="12.75">
      <c r="A81" s="11"/>
      <c r="B81" s="11"/>
      <c r="C81" s="11"/>
      <c r="D81" s="11"/>
      <c r="E81" s="74"/>
      <c r="F81" s="11"/>
      <c r="G81" s="75"/>
      <c r="H81" s="11"/>
      <c r="I81" s="17"/>
      <c r="J81" s="17"/>
      <c r="K81" s="17"/>
      <c r="L81" s="17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3"/>
      <c r="BL81" s="13"/>
      <c r="BM81" s="13"/>
      <c r="BN81" s="13"/>
      <c r="BO81" s="13"/>
      <c r="BP81" s="13"/>
    </row>
    <row r="82" spans="1:68" s="18" customFormat="1" ht="12.75">
      <c r="A82" s="11"/>
      <c r="B82" s="11"/>
      <c r="C82" s="11"/>
      <c r="D82" s="11"/>
      <c r="E82" s="74"/>
      <c r="F82" s="11"/>
      <c r="G82" s="75"/>
      <c r="H82" s="11"/>
      <c r="I82" s="17"/>
      <c r="J82" s="17"/>
      <c r="K82" s="17"/>
      <c r="L82" s="17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3"/>
      <c r="BL82" s="13"/>
      <c r="BM82" s="13"/>
      <c r="BN82" s="13"/>
      <c r="BO82" s="13"/>
      <c r="BP82" s="13"/>
    </row>
    <row r="83" spans="1:68" s="18" customFormat="1" ht="12.75">
      <c r="A83" s="11"/>
      <c r="B83" s="11"/>
      <c r="C83" s="11"/>
      <c r="D83" s="11"/>
      <c r="E83" s="74"/>
      <c r="F83" s="11"/>
      <c r="G83" s="75"/>
      <c r="H83" s="11"/>
      <c r="I83" s="17"/>
      <c r="J83" s="17"/>
      <c r="K83" s="17"/>
      <c r="L83" s="17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3"/>
      <c r="BL83" s="13"/>
      <c r="BM83" s="13"/>
      <c r="BN83" s="13"/>
      <c r="BO83" s="13"/>
      <c r="BP83" s="13"/>
    </row>
    <row r="84" spans="1:68" s="18" customFormat="1" ht="12.75">
      <c r="A84" s="11"/>
      <c r="B84" s="11"/>
      <c r="C84" s="11"/>
      <c r="D84" s="11"/>
      <c r="E84" s="74"/>
      <c r="F84" s="11"/>
      <c r="G84" s="75"/>
      <c r="H84" s="11"/>
      <c r="I84" s="17"/>
      <c r="J84" s="17"/>
      <c r="K84" s="17"/>
      <c r="L84" s="17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3"/>
      <c r="BL84" s="13"/>
      <c r="BM84" s="13"/>
      <c r="BN84" s="13"/>
      <c r="BO84" s="13"/>
      <c r="BP84" s="13"/>
    </row>
    <row r="85" spans="1:68" s="18" customFormat="1" ht="12.75">
      <c r="A85" s="11"/>
      <c r="B85" s="11"/>
      <c r="C85" s="11"/>
      <c r="D85" s="11"/>
      <c r="E85" s="74"/>
      <c r="F85" s="11"/>
      <c r="G85" s="75"/>
      <c r="H85" s="11"/>
      <c r="I85" s="17"/>
      <c r="J85" s="17"/>
      <c r="K85" s="17"/>
      <c r="L85" s="17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3"/>
      <c r="BL85" s="13"/>
      <c r="BM85" s="13"/>
      <c r="BN85" s="13"/>
      <c r="BO85" s="13"/>
      <c r="BP85" s="13"/>
    </row>
    <row r="86" spans="1:68" s="18" customFormat="1" ht="12.75">
      <c r="A86" s="11"/>
      <c r="B86" s="11"/>
      <c r="C86" s="11"/>
      <c r="D86" s="11"/>
      <c r="E86" s="74"/>
      <c r="F86" s="11"/>
      <c r="G86" s="75"/>
      <c r="H86" s="11"/>
      <c r="I86" s="17"/>
      <c r="J86" s="17"/>
      <c r="K86" s="17"/>
      <c r="L86" s="17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3"/>
      <c r="BL86" s="13"/>
      <c r="BM86" s="13"/>
      <c r="BN86" s="13"/>
      <c r="BO86" s="13"/>
      <c r="BP86" s="13"/>
    </row>
    <row r="87" spans="1:68" s="18" customFormat="1" ht="12.75">
      <c r="A87" s="11"/>
      <c r="B87" s="11"/>
      <c r="C87" s="11"/>
      <c r="D87" s="11"/>
      <c r="E87" s="74"/>
      <c r="F87" s="11"/>
      <c r="G87" s="75"/>
      <c r="H87" s="11"/>
      <c r="I87" s="17"/>
      <c r="J87" s="17"/>
      <c r="K87" s="17"/>
      <c r="L87" s="17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3"/>
      <c r="BL87" s="13"/>
      <c r="BM87" s="13"/>
      <c r="BN87" s="13"/>
      <c r="BO87" s="13"/>
      <c r="BP87" s="13"/>
    </row>
    <row r="88" spans="1:68" s="18" customFormat="1" ht="12.75">
      <c r="A88" s="11"/>
      <c r="B88" s="11"/>
      <c r="C88" s="11"/>
      <c r="D88" s="11"/>
      <c r="E88" s="74"/>
      <c r="F88" s="11"/>
      <c r="G88" s="75"/>
      <c r="H88" s="11"/>
      <c r="I88" s="17"/>
      <c r="J88" s="17"/>
      <c r="K88" s="17"/>
      <c r="L88" s="17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3"/>
      <c r="BL88" s="13"/>
      <c r="BM88" s="13"/>
      <c r="BN88" s="13"/>
      <c r="BO88" s="13"/>
      <c r="BP88" s="13"/>
    </row>
    <row r="89" spans="1:68" s="18" customFormat="1" ht="12.75">
      <c r="A89" s="11"/>
      <c r="B89" s="11"/>
      <c r="C89" s="11"/>
      <c r="D89" s="11"/>
      <c r="E89" s="11"/>
      <c r="F89" s="11"/>
      <c r="G89" s="75"/>
      <c r="H89" s="11"/>
      <c r="I89" s="17"/>
      <c r="J89" s="17"/>
      <c r="K89" s="17"/>
      <c r="L89" s="17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3"/>
      <c r="BL89" s="13"/>
      <c r="BM89" s="13"/>
      <c r="BN89" s="13"/>
      <c r="BO89" s="13"/>
      <c r="BP89" s="13"/>
    </row>
    <row r="90" spans="1:68" s="18" customFormat="1" ht="12.75">
      <c r="A90" s="11"/>
      <c r="B90" s="11"/>
      <c r="C90" s="11"/>
      <c r="D90" s="11"/>
      <c r="E90" s="11"/>
      <c r="F90" s="11"/>
      <c r="G90" s="11"/>
      <c r="H90" s="11"/>
      <c r="I90" s="17"/>
      <c r="J90" s="17"/>
      <c r="K90" s="17"/>
      <c r="L90" s="17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3"/>
      <c r="BL90" s="13"/>
      <c r="BM90" s="13"/>
      <c r="BN90" s="13"/>
      <c r="BO90" s="13"/>
      <c r="BP90" s="13"/>
    </row>
    <row r="91" spans="1:68" s="18" customFormat="1" ht="12.75">
      <c r="A91" s="11"/>
      <c r="B91" s="11"/>
      <c r="C91" s="11"/>
      <c r="D91" s="11"/>
      <c r="E91" s="11"/>
      <c r="F91" s="11"/>
      <c r="G91" s="11"/>
      <c r="H91" s="11"/>
      <c r="I91" s="17"/>
      <c r="J91" s="17"/>
      <c r="K91" s="17"/>
      <c r="L91" s="17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3"/>
      <c r="BL91" s="13"/>
      <c r="BM91" s="13"/>
      <c r="BN91" s="13"/>
      <c r="BO91" s="13"/>
      <c r="BP91" s="13"/>
    </row>
    <row r="92" spans="1:68" s="18" customFormat="1" ht="12.75">
      <c r="A92" s="11"/>
      <c r="B92" s="11"/>
      <c r="C92" s="11"/>
      <c r="D92" s="11"/>
      <c r="E92" s="11"/>
      <c r="F92" s="11"/>
      <c r="G92" s="11"/>
      <c r="H92" s="11"/>
      <c r="I92" s="17"/>
      <c r="J92" s="17"/>
      <c r="K92" s="17"/>
      <c r="L92" s="17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3"/>
      <c r="BL92" s="13"/>
      <c r="BM92" s="13"/>
      <c r="BN92" s="13"/>
      <c r="BO92" s="13"/>
      <c r="BP92" s="13"/>
    </row>
    <row r="93" spans="1:68" s="18" customFormat="1" ht="12.75">
      <c r="A93" s="11"/>
      <c r="B93" s="11"/>
      <c r="C93" s="11"/>
      <c r="D93" s="11"/>
      <c r="E93" s="11"/>
      <c r="F93" s="11"/>
      <c r="G93" s="11"/>
      <c r="H93" s="11"/>
      <c r="I93" s="17"/>
      <c r="J93" s="17"/>
      <c r="K93" s="17"/>
      <c r="L93" s="17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3"/>
      <c r="BL93" s="13"/>
      <c r="BM93" s="13"/>
      <c r="BN93" s="13"/>
      <c r="BO93" s="13"/>
      <c r="BP93" s="13"/>
    </row>
    <row r="94" spans="1:68" s="18" customFormat="1" ht="12.75">
      <c r="A94" s="11"/>
      <c r="B94" s="11"/>
      <c r="C94" s="11"/>
      <c r="D94" s="11"/>
      <c r="E94" s="11"/>
      <c r="F94" s="11"/>
      <c r="G94" s="11"/>
      <c r="H94" s="11"/>
      <c r="I94" s="17"/>
      <c r="J94" s="17"/>
      <c r="K94" s="17"/>
      <c r="L94" s="17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3"/>
      <c r="BL94" s="13"/>
      <c r="BM94" s="13"/>
      <c r="BN94" s="13"/>
      <c r="BO94" s="13"/>
      <c r="BP94" s="13"/>
    </row>
    <row r="95" spans="1:68" s="18" customFormat="1" ht="12.75">
      <c r="A95" s="11"/>
      <c r="B95" s="11"/>
      <c r="C95" s="11"/>
      <c r="D95" s="11"/>
      <c r="E95" s="11"/>
      <c r="F95" s="11"/>
      <c r="G95" s="11"/>
      <c r="H95" s="11"/>
      <c r="I95" s="17"/>
      <c r="J95" s="17"/>
      <c r="K95" s="17"/>
      <c r="L95" s="17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3"/>
      <c r="BL95" s="13"/>
      <c r="BM95" s="13"/>
      <c r="BN95" s="13"/>
      <c r="BO95" s="13"/>
      <c r="BP95" s="13"/>
    </row>
    <row r="96" spans="1:68" s="18" customFormat="1" ht="12.75">
      <c r="A96" s="11"/>
      <c r="B96" s="11"/>
      <c r="C96" s="11"/>
      <c r="D96" s="11"/>
      <c r="E96" s="11"/>
      <c r="F96" s="11"/>
      <c r="G96" s="11"/>
      <c r="H96" s="11"/>
      <c r="I96" s="17"/>
      <c r="J96" s="17"/>
      <c r="K96" s="17"/>
      <c r="L96" s="17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3"/>
      <c r="BL96" s="13"/>
      <c r="BM96" s="13"/>
      <c r="BN96" s="13"/>
      <c r="BO96" s="13"/>
      <c r="BP96" s="13"/>
    </row>
    <row r="97" spans="1:68" s="18" customFormat="1" ht="12.75">
      <c r="A97" s="11"/>
      <c r="B97" s="11"/>
      <c r="C97" s="11"/>
      <c r="D97" s="11"/>
      <c r="E97" s="11"/>
      <c r="F97" s="11"/>
      <c r="G97" s="11"/>
      <c r="H97" s="11"/>
      <c r="I97" s="17"/>
      <c r="J97" s="17"/>
      <c r="K97" s="17"/>
      <c r="L97" s="17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3"/>
      <c r="BL97" s="13"/>
      <c r="BM97" s="13"/>
      <c r="BN97" s="13"/>
      <c r="BO97" s="13"/>
      <c r="BP97" s="13"/>
    </row>
    <row r="98" spans="1:68" s="18" customFormat="1" ht="12.75">
      <c r="A98" s="11"/>
      <c r="B98" s="11"/>
      <c r="C98" s="11"/>
      <c r="D98" s="11"/>
      <c r="E98" s="11"/>
      <c r="F98" s="11"/>
      <c r="G98" s="11"/>
      <c r="H98" s="11"/>
      <c r="I98" s="17"/>
      <c r="J98" s="17"/>
      <c r="K98" s="17"/>
      <c r="L98" s="17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3"/>
      <c r="BL98" s="13"/>
      <c r="BM98" s="13"/>
      <c r="BN98" s="13"/>
      <c r="BO98" s="13"/>
      <c r="BP98" s="13"/>
    </row>
    <row r="99" spans="1:68" s="18" customFormat="1" ht="12.75">
      <c r="A99" s="11"/>
      <c r="B99" s="11"/>
      <c r="C99" s="11"/>
      <c r="D99" s="11"/>
      <c r="E99" s="11"/>
      <c r="F99" s="11"/>
      <c r="G99" s="11"/>
      <c r="H99" s="11"/>
      <c r="I99" s="17"/>
      <c r="J99" s="17"/>
      <c r="K99" s="17"/>
      <c r="L99" s="17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3"/>
      <c r="BL99" s="13"/>
      <c r="BM99" s="13"/>
      <c r="BN99" s="13"/>
      <c r="BO99" s="13"/>
      <c r="BP99" s="13"/>
    </row>
    <row r="100" spans="1:68" s="18" customFormat="1" ht="12.75">
      <c r="A100" s="11"/>
      <c r="B100" s="11"/>
      <c r="C100" s="11"/>
      <c r="D100" s="11"/>
      <c r="E100" s="11"/>
      <c r="F100" s="11"/>
      <c r="G100" s="11"/>
      <c r="H100" s="11"/>
      <c r="I100" s="17"/>
      <c r="J100" s="17"/>
      <c r="K100" s="17"/>
      <c r="L100" s="17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3"/>
      <c r="BL100" s="13"/>
      <c r="BM100" s="13"/>
      <c r="BN100" s="13"/>
      <c r="BO100" s="13"/>
      <c r="BP100" s="13"/>
    </row>
    <row r="101" spans="1:68" s="18" customFormat="1" ht="12.75">
      <c r="A101" s="11"/>
      <c r="B101" s="11"/>
      <c r="C101" s="11"/>
      <c r="D101" s="11"/>
      <c r="E101" s="11"/>
      <c r="F101" s="11"/>
      <c r="G101" s="11"/>
      <c r="H101" s="11"/>
      <c r="I101" s="17"/>
      <c r="J101" s="17"/>
      <c r="K101" s="17"/>
      <c r="L101" s="17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3"/>
      <c r="BL101" s="13"/>
      <c r="BM101" s="13"/>
      <c r="BN101" s="13"/>
      <c r="BO101" s="13"/>
      <c r="BP101" s="13"/>
    </row>
    <row r="102" spans="1:68" s="18" customFormat="1" ht="12.75">
      <c r="A102" s="11"/>
      <c r="B102" s="11"/>
      <c r="C102" s="11"/>
      <c r="D102" s="11"/>
      <c r="E102" s="11"/>
      <c r="F102" s="11"/>
      <c r="G102" s="11"/>
      <c r="H102" s="11"/>
      <c r="I102" s="17"/>
      <c r="J102" s="17"/>
      <c r="K102" s="17"/>
      <c r="L102" s="17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3"/>
      <c r="BL102" s="13"/>
      <c r="BM102" s="13"/>
      <c r="BN102" s="13"/>
      <c r="BO102" s="13"/>
      <c r="BP102" s="13"/>
    </row>
    <row r="103" spans="1:68" s="18" customFormat="1" ht="12.75">
      <c r="A103" s="11"/>
      <c r="B103" s="11"/>
      <c r="C103" s="11"/>
      <c r="D103" s="11"/>
      <c r="E103" s="11"/>
      <c r="F103" s="11"/>
      <c r="G103" s="11"/>
      <c r="H103" s="11"/>
      <c r="I103" s="17"/>
      <c r="J103" s="17"/>
      <c r="K103" s="17"/>
      <c r="L103" s="17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3"/>
      <c r="BL103" s="13"/>
      <c r="BM103" s="13"/>
      <c r="BN103" s="13"/>
      <c r="BO103" s="13"/>
      <c r="BP103" s="13"/>
    </row>
    <row r="104" spans="1:68" s="18" customFormat="1" ht="12.75">
      <c r="A104" s="11"/>
      <c r="B104" s="11"/>
      <c r="C104" s="11"/>
      <c r="D104" s="11"/>
      <c r="E104" s="11"/>
      <c r="F104" s="11"/>
      <c r="G104" s="11"/>
      <c r="H104" s="11"/>
      <c r="I104" s="17"/>
      <c r="J104" s="17"/>
      <c r="K104" s="17"/>
      <c r="L104" s="17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3"/>
      <c r="BL104" s="13"/>
      <c r="BM104" s="13"/>
      <c r="BN104" s="13"/>
      <c r="BO104" s="13"/>
      <c r="BP104" s="13"/>
    </row>
    <row r="105" spans="1:68" s="18" customFormat="1" ht="12.75">
      <c r="A105" s="11"/>
      <c r="B105" s="11"/>
      <c r="C105" s="11"/>
      <c r="D105" s="11"/>
      <c r="E105" s="11"/>
      <c r="F105" s="11"/>
      <c r="G105" s="11"/>
      <c r="H105" s="11"/>
      <c r="I105" s="17"/>
      <c r="J105" s="17"/>
      <c r="K105" s="17"/>
      <c r="L105" s="17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3"/>
      <c r="BL105" s="13"/>
      <c r="BM105" s="13"/>
      <c r="BN105" s="13"/>
      <c r="BO105" s="13"/>
      <c r="BP105" s="13"/>
    </row>
    <row r="106" spans="1:68" s="18" customFormat="1" ht="12.75">
      <c r="A106" s="11"/>
      <c r="B106" s="11"/>
      <c r="C106" s="11"/>
      <c r="D106" s="11"/>
      <c r="E106" s="11"/>
      <c r="F106" s="11"/>
      <c r="G106" s="11"/>
      <c r="H106" s="11"/>
      <c r="I106" s="17"/>
      <c r="J106" s="17"/>
      <c r="K106" s="17"/>
      <c r="L106" s="17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3"/>
      <c r="BL106" s="13"/>
      <c r="BM106" s="13"/>
      <c r="BN106" s="13"/>
      <c r="BO106" s="13"/>
      <c r="BP106" s="13"/>
    </row>
    <row r="107" spans="1:68" s="18" customFormat="1" ht="12.75">
      <c r="A107" s="11"/>
      <c r="B107" s="11"/>
      <c r="C107" s="11"/>
      <c r="D107" s="11"/>
      <c r="E107" s="11"/>
      <c r="F107" s="11"/>
      <c r="G107" s="11"/>
      <c r="H107" s="11"/>
      <c r="I107" s="17"/>
      <c r="J107" s="17"/>
      <c r="K107" s="17"/>
      <c r="L107" s="17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3"/>
      <c r="BL107" s="13"/>
      <c r="BM107" s="13"/>
      <c r="BN107" s="13"/>
      <c r="BO107" s="13"/>
      <c r="BP107" s="13"/>
    </row>
    <row r="108" spans="1:68" s="18" customFormat="1" ht="12.75">
      <c r="A108" s="11"/>
      <c r="B108" s="11"/>
      <c r="C108" s="11"/>
      <c r="D108" s="11"/>
      <c r="E108" s="11"/>
      <c r="F108" s="11"/>
      <c r="G108" s="11"/>
      <c r="H108" s="11"/>
      <c r="I108" s="17"/>
      <c r="J108" s="17"/>
      <c r="K108" s="17"/>
      <c r="L108" s="17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3"/>
      <c r="BL108" s="13"/>
      <c r="BM108" s="13"/>
      <c r="BN108" s="13"/>
      <c r="BO108" s="13"/>
      <c r="BP108" s="13"/>
    </row>
    <row r="109" spans="1:68" s="18" customFormat="1" ht="12.75">
      <c r="A109" s="11"/>
      <c r="B109" s="11"/>
      <c r="C109" s="11"/>
      <c r="D109" s="11"/>
      <c r="E109" s="11"/>
      <c r="F109" s="11"/>
      <c r="G109" s="11"/>
      <c r="H109" s="11"/>
      <c r="I109" s="17"/>
      <c r="J109" s="17"/>
      <c r="K109" s="17"/>
      <c r="L109" s="17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3"/>
      <c r="BL109" s="13"/>
      <c r="BM109" s="13"/>
      <c r="BN109" s="13"/>
      <c r="BO109" s="13"/>
      <c r="BP109" s="13"/>
    </row>
    <row r="110" spans="1:68" s="18" customFormat="1" ht="12.75">
      <c r="A110" s="11"/>
      <c r="B110" s="11"/>
      <c r="C110" s="11"/>
      <c r="D110" s="11"/>
      <c r="E110" s="11"/>
      <c r="F110" s="11"/>
      <c r="G110" s="11"/>
      <c r="H110" s="11"/>
      <c r="I110" s="17"/>
      <c r="J110" s="17"/>
      <c r="K110" s="17"/>
      <c r="L110" s="17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3"/>
      <c r="BL110" s="13"/>
      <c r="BM110" s="13"/>
      <c r="BN110" s="13"/>
      <c r="BO110" s="13"/>
      <c r="BP110" s="13"/>
    </row>
    <row r="111" spans="1:68" s="18" customFormat="1" ht="12.75">
      <c r="A111" s="11"/>
      <c r="B111" s="11"/>
      <c r="C111" s="11"/>
      <c r="D111" s="11"/>
      <c r="E111" s="11"/>
      <c r="F111" s="11"/>
      <c r="G111" s="11"/>
      <c r="H111" s="11"/>
      <c r="I111" s="17"/>
      <c r="J111" s="17"/>
      <c r="K111" s="17"/>
      <c r="L111" s="17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3"/>
      <c r="BL111" s="13"/>
      <c r="BM111" s="13"/>
      <c r="BN111" s="13"/>
      <c r="BO111" s="13"/>
      <c r="BP111" s="13"/>
    </row>
    <row r="112" spans="1:68" s="18" customFormat="1" ht="12.75">
      <c r="A112" s="11"/>
      <c r="B112" s="11"/>
      <c r="C112" s="11"/>
      <c r="D112" s="11"/>
      <c r="E112" s="11"/>
      <c r="F112" s="11"/>
      <c r="G112" s="11"/>
      <c r="H112" s="11"/>
      <c r="I112" s="17"/>
      <c r="J112" s="17"/>
      <c r="K112" s="17"/>
      <c r="L112" s="17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3"/>
      <c r="BL112" s="13"/>
      <c r="BM112" s="13"/>
      <c r="BN112" s="13"/>
      <c r="BO112" s="13"/>
      <c r="BP112" s="13"/>
    </row>
    <row r="113" spans="1:68" s="18" customFormat="1" ht="12.75">
      <c r="A113" s="11"/>
      <c r="B113" s="11"/>
      <c r="C113" s="11"/>
      <c r="D113" s="11"/>
      <c r="E113" s="11"/>
      <c r="F113" s="11"/>
      <c r="G113" s="11"/>
      <c r="H113" s="11"/>
      <c r="I113" s="17"/>
      <c r="J113" s="17"/>
      <c r="K113" s="17"/>
      <c r="L113" s="17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3"/>
      <c r="BL113" s="13"/>
      <c r="BM113" s="13"/>
      <c r="BN113" s="13"/>
      <c r="BO113" s="13"/>
      <c r="BP113" s="13"/>
    </row>
    <row r="114" spans="1:68" s="18" customFormat="1" ht="12.75">
      <c r="A114" s="11"/>
      <c r="B114" s="11"/>
      <c r="C114" s="11"/>
      <c r="D114" s="11"/>
      <c r="E114" s="11"/>
      <c r="F114" s="11"/>
      <c r="G114" s="11"/>
      <c r="H114" s="11"/>
      <c r="I114" s="17"/>
      <c r="J114" s="17"/>
      <c r="K114" s="17"/>
      <c r="L114" s="17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3"/>
      <c r="BL114" s="13"/>
      <c r="BM114" s="13"/>
      <c r="BN114" s="13"/>
      <c r="BO114" s="13"/>
      <c r="BP114" s="13"/>
    </row>
    <row r="115" spans="1:68" s="18" customFormat="1" ht="12.75">
      <c r="A115" s="11"/>
      <c r="B115" s="11"/>
      <c r="C115" s="11"/>
      <c r="D115" s="11"/>
      <c r="E115" s="11"/>
      <c r="F115" s="11"/>
      <c r="G115" s="11"/>
      <c r="H115" s="11"/>
      <c r="I115" s="17"/>
      <c r="J115" s="17"/>
      <c r="K115" s="17"/>
      <c r="L115" s="17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3"/>
      <c r="BL115" s="13"/>
      <c r="BM115" s="13"/>
      <c r="BN115" s="13"/>
      <c r="BO115" s="13"/>
      <c r="BP115" s="13"/>
    </row>
    <row r="116" spans="1:68" s="18" customFormat="1" ht="12.75">
      <c r="A116" s="11"/>
      <c r="B116" s="11"/>
      <c r="C116" s="11"/>
      <c r="D116" s="11"/>
      <c r="E116" s="11"/>
      <c r="F116" s="11"/>
      <c r="G116" s="11"/>
      <c r="H116" s="11"/>
      <c r="I116" s="17"/>
      <c r="J116" s="17"/>
      <c r="K116" s="17"/>
      <c r="L116" s="17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3"/>
      <c r="BL116" s="13"/>
      <c r="BM116" s="13"/>
      <c r="BN116" s="13"/>
      <c r="BO116" s="13"/>
      <c r="BP116" s="13"/>
    </row>
    <row r="117" spans="1:68" s="18" customFormat="1" ht="12.75">
      <c r="A117" s="11"/>
      <c r="B117" s="11"/>
      <c r="C117" s="11"/>
      <c r="D117" s="11"/>
      <c r="E117" s="11"/>
      <c r="F117" s="11"/>
      <c r="G117" s="11"/>
      <c r="H117" s="11"/>
      <c r="I117" s="17"/>
      <c r="J117" s="17"/>
      <c r="K117" s="17"/>
      <c r="L117" s="17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3"/>
      <c r="BL117" s="13"/>
      <c r="BM117" s="13"/>
      <c r="BN117" s="13"/>
      <c r="BO117" s="13"/>
      <c r="BP117" s="13"/>
    </row>
    <row r="118" spans="1:68" s="18" customFormat="1" ht="12.75">
      <c r="A118" s="11"/>
      <c r="B118" s="11"/>
      <c r="C118" s="11"/>
      <c r="D118" s="11"/>
      <c r="E118" s="11"/>
      <c r="F118" s="11"/>
      <c r="G118" s="11"/>
      <c r="H118" s="11"/>
      <c r="I118" s="17"/>
      <c r="J118" s="17"/>
      <c r="K118" s="17"/>
      <c r="L118" s="17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3"/>
      <c r="BL118" s="13"/>
      <c r="BM118" s="13"/>
      <c r="BN118" s="13"/>
      <c r="BO118" s="13"/>
      <c r="BP118" s="13"/>
    </row>
    <row r="119" spans="1:68" s="18" customFormat="1" ht="12.75">
      <c r="A119" s="11"/>
      <c r="B119" s="11"/>
      <c r="C119" s="11"/>
      <c r="D119" s="11"/>
      <c r="E119" s="11"/>
      <c r="F119" s="11"/>
      <c r="G119" s="11"/>
      <c r="H119" s="11"/>
      <c r="I119" s="17"/>
      <c r="J119" s="17"/>
      <c r="K119" s="17"/>
      <c r="L119" s="17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3"/>
      <c r="BL119" s="13"/>
      <c r="BM119" s="13"/>
      <c r="BN119" s="13"/>
      <c r="BO119" s="13"/>
      <c r="BP119" s="13"/>
    </row>
    <row r="120" spans="1:68" s="18" customFormat="1" ht="12.75">
      <c r="A120" s="11"/>
      <c r="B120" s="11"/>
      <c r="C120" s="11"/>
      <c r="D120" s="11"/>
      <c r="E120" s="11"/>
      <c r="F120" s="11"/>
      <c r="G120" s="11"/>
      <c r="H120" s="11"/>
      <c r="I120" s="17"/>
      <c r="J120" s="17"/>
      <c r="K120" s="17"/>
      <c r="L120" s="17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3"/>
      <c r="BL120" s="13"/>
      <c r="BM120" s="13"/>
      <c r="BN120" s="13"/>
      <c r="BO120" s="13"/>
      <c r="BP120" s="13"/>
    </row>
    <row r="121" spans="1:68" s="18" customFormat="1" ht="12.75">
      <c r="A121" s="11"/>
      <c r="B121" s="11"/>
      <c r="C121" s="11"/>
      <c r="D121" s="11"/>
      <c r="E121" s="11"/>
      <c r="F121" s="11"/>
      <c r="G121" s="11"/>
      <c r="H121" s="11"/>
      <c r="I121" s="17"/>
      <c r="J121" s="17"/>
      <c r="K121" s="17"/>
      <c r="L121" s="17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3"/>
      <c r="BL121" s="13"/>
      <c r="BM121" s="13"/>
      <c r="BN121" s="13"/>
      <c r="BO121" s="13"/>
      <c r="BP121" s="13"/>
    </row>
    <row r="122" spans="1:68" s="18" customFormat="1" ht="12.75">
      <c r="I122" s="21"/>
      <c r="J122" s="21"/>
      <c r="K122" s="21"/>
      <c r="L122" s="21"/>
      <c r="X122" s="11"/>
      <c r="Y122" s="11"/>
      <c r="Z122" s="11"/>
      <c r="AA122" s="11"/>
      <c r="AB122" s="11"/>
      <c r="AC122" s="11"/>
      <c r="AD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3"/>
      <c r="BL122" s="13"/>
      <c r="BM122" s="13"/>
      <c r="BN122" s="13"/>
      <c r="BO122" s="13"/>
      <c r="BP122" s="13"/>
    </row>
    <row r="123" spans="1:68" s="18" customFormat="1" ht="12.75">
      <c r="I123" s="21"/>
      <c r="J123" s="21"/>
      <c r="K123" s="21"/>
      <c r="L123" s="21"/>
      <c r="X123" s="11"/>
      <c r="Y123" s="11"/>
      <c r="Z123" s="11"/>
      <c r="AA123" s="11"/>
      <c r="AB123" s="11"/>
      <c r="AC123" s="11"/>
      <c r="AD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3"/>
      <c r="BL123" s="13"/>
      <c r="BM123" s="13"/>
      <c r="BN123" s="13"/>
      <c r="BO123" s="13"/>
      <c r="BP123" s="13"/>
    </row>
    <row r="124" spans="1:68" s="18" customFormat="1" ht="12.75">
      <c r="I124" s="21"/>
      <c r="J124" s="21"/>
      <c r="K124" s="21"/>
      <c r="L124" s="21"/>
      <c r="X124" s="11"/>
      <c r="Y124" s="11"/>
      <c r="Z124" s="11"/>
      <c r="AA124" s="11"/>
      <c r="AB124" s="11"/>
      <c r="AC124" s="11"/>
      <c r="AD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3"/>
      <c r="BL124" s="13"/>
      <c r="BM124" s="13"/>
      <c r="BN124" s="13"/>
      <c r="BO124" s="13"/>
      <c r="BP124" s="13"/>
    </row>
    <row r="125" spans="1:68" s="18" customFormat="1" ht="12.75">
      <c r="I125" s="21"/>
      <c r="J125" s="21"/>
      <c r="K125" s="21"/>
      <c r="L125" s="21"/>
      <c r="X125" s="11"/>
      <c r="Y125" s="11"/>
      <c r="Z125" s="11"/>
      <c r="AA125" s="11"/>
      <c r="AB125" s="11"/>
      <c r="AC125" s="11"/>
      <c r="AD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3"/>
      <c r="BL125" s="13"/>
      <c r="BM125" s="13"/>
      <c r="BN125" s="13"/>
      <c r="BO125" s="13"/>
      <c r="BP125" s="13"/>
    </row>
    <row r="126" spans="1:68" s="18" customFormat="1" ht="12.75">
      <c r="I126" s="21"/>
      <c r="J126" s="21"/>
      <c r="K126" s="21"/>
      <c r="L126" s="21"/>
      <c r="X126" s="11"/>
      <c r="Y126" s="11"/>
      <c r="Z126" s="11"/>
      <c r="AA126" s="11"/>
      <c r="AB126" s="11"/>
      <c r="AC126" s="11"/>
      <c r="AD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3"/>
      <c r="BL126" s="13"/>
      <c r="BM126" s="13"/>
      <c r="BN126" s="13"/>
      <c r="BO126" s="13"/>
      <c r="BP126" s="13"/>
    </row>
    <row r="127" spans="1:68" s="18" customFormat="1" ht="12.75">
      <c r="I127" s="21"/>
      <c r="J127" s="21"/>
      <c r="K127" s="21"/>
      <c r="L127" s="21"/>
      <c r="X127" s="11"/>
      <c r="Y127" s="11"/>
      <c r="Z127" s="11"/>
      <c r="AA127" s="11"/>
      <c r="AB127" s="11"/>
      <c r="AC127" s="11"/>
      <c r="AD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3"/>
      <c r="BL127" s="13"/>
      <c r="BM127" s="13"/>
      <c r="BN127" s="13"/>
      <c r="BO127" s="13"/>
      <c r="BP127" s="13"/>
    </row>
    <row r="128" spans="1:68" s="18" customFormat="1" ht="12.75">
      <c r="I128" s="21"/>
      <c r="J128" s="21"/>
      <c r="K128" s="21"/>
      <c r="L128" s="2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3"/>
      <c r="BL128" s="13"/>
      <c r="BM128" s="13"/>
      <c r="BN128" s="13"/>
      <c r="BO128" s="13"/>
      <c r="BP128" s="13"/>
    </row>
    <row r="129" spans="9:68" s="18" customFormat="1" ht="12.75">
      <c r="I129" s="21"/>
      <c r="J129" s="21"/>
      <c r="K129" s="21"/>
      <c r="L129" s="2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3"/>
      <c r="BL129" s="13"/>
      <c r="BM129" s="13"/>
      <c r="BN129" s="13"/>
      <c r="BO129" s="13"/>
      <c r="BP129" s="13"/>
    </row>
    <row r="130" spans="9:68" s="18" customFormat="1" ht="12.75">
      <c r="I130" s="21"/>
      <c r="J130" s="21"/>
      <c r="K130" s="21"/>
      <c r="L130" s="2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3"/>
      <c r="BL130" s="13"/>
      <c r="BM130" s="13"/>
      <c r="BN130" s="13"/>
      <c r="BO130" s="13"/>
      <c r="BP130" s="13"/>
    </row>
    <row r="131" spans="9:68" s="18" customFormat="1" ht="12.75">
      <c r="I131" s="21"/>
      <c r="J131" s="21"/>
      <c r="K131" s="21"/>
      <c r="L131" s="2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3"/>
      <c r="BL131" s="13"/>
      <c r="BM131" s="13"/>
      <c r="BN131" s="13"/>
      <c r="BO131" s="13"/>
      <c r="BP131" s="13"/>
    </row>
    <row r="132" spans="9:68" s="18" customFormat="1" ht="12.75">
      <c r="I132" s="21"/>
      <c r="J132" s="21"/>
      <c r="K132" s="21"/>
      <c r="L132" s="2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3"/>
      <c r="BL132" s="13"/>
      <c r="BM132" s="13"/>
      <c r="BN132" s="13"/>
      <c r="BO132" s="13"/>
      <c r="BP132" s="13"/>
    </row>
    <row r="133" spans="9:68" s="18" customFormat="1" ht="12.75">
      <c r="I133" s="21"/>
      <c r="J133" s="21"/>
      <c r="K133" s="21"/>
      <c r="L133" s="2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3"/>
      <c r="BL133" s="13"/>
      <c r="BM133" s="13"/>
      <c r="BN133" s="13"/>
      <c r="BO133" s="13"/>
      <c r="BP133" s="13"/>
    </row>
    <row r="134" spans="9:68" s="18" customFormat="1" ht="12.75">
      <c r="I134" s="21"/>
      <c r="J134" s="21"/>
      <c r="K134" s="21"/>
      <c r="L134" s="2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3"/>
      <c r="BL134" s="13"/>
      <c r="BM134" s="13"/>
      <c r="BN134" s="13"/>
      <c r="BO134" s="13"/>
      <c r="BP134" s="13"/>
    </row>
    <row r="135" spans="9:68" s="18" customFormat="1" ht="12.75">
      <c r="I135" s="21"/>
      <c r="J135" s="21"/>
      <c r="K135" s="21"/>
      <c r="L135" s="2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3"/>
      <c r="BL135" s="13"/>
      <c r="BM135" s="13"/>
      <c r="BN135" s="13"/>
      <c r="BO135" s="13"/>
      <c r="BP135" s="13"/>
    </row>
    <row r="136" spans="9:68" s="18" customFormat="1" ht="12.75">
      <c r="I136" s="21"/>
      <c r="J136" s="21"/>
      <c r="K136" s="21"/>
      <c r="L136" s="2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3"/>
      <c r="BL136" s="13"/>
      <c r="BM136" s="13"/>
      <c r="BN136" s="13"/>
      <c r="BO136" s="13"/>
      <c r="BP136" s="13"/>
    </row>
    <row r="137" spans="9:68" s="18" customFormat="1" ht="12.75">
      <c r="I137" s="21"/>
      <c r="J137" s="21"/>
      <c r="K137" s="21"/>
      <c r="L137" s="2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3"/>
      <c r="BL137" s="13"/>
      <c r="BM137" s="13"/>
      <c r="BN137" s="13"/>
      <c r="BO137" s="13"/>
      <c r="BP137" s="13"/>
    </row>
    <row r="138" spans="9:68" s="18" customFormat="1" ht="12.75">
      <c r="I138" s="21"/>
      <c r="J138" s="21"/>
      <c r="K138" s="21"/>
      <c r="L138" s="2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3"/>
      <c r="BL138" s="13"/>
      <c r="BM138" s="13"/>
      <c r="BN138" s="13"/>
      <c r="BO138" s="13"/>
      <c r="BP138" s="13"/>
    </row>
    <row r="139" spans="9:68" s="18" customFormat="1" ht="12.75">
      <c r="I139" s="21"/>
      <c r="J139" s="21"/>
      <c r="K139" s="21"/>
      <c r="L139" s="2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3"/>
      <c r="BL139" s="13"/>
      <c r="BM139" s="13"/>
      <c r="BN139" s="13"/>
      <c r="BO139" s="13"/>
      <c r="BP139" s="13"/>
    </row>
    <row r="140" spans="9:68" s="18" customFormat="1" ht="12.75">
      <c r="I140" s="21"/>
      <c r="J140" s="21"/>
      <c r="K140" s="21"/>
      <c r="L140" s="21"/>
      <c r="X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3"/>
      <c r="BL140" s="13"/>
      <c r="BM140" s="13"/>
      <c r="BN140" s="13"/>
      <c r="BO140" s="13"/>
      <c r="BP140" s="13"/>
    </row>
    <row r="141" spans="9:68" s="18" customFormat="1" ht="12.75">
      <c r="I141" s="21"/>
      <c r="J141" s="21"/>
      <c r="K141" s="21"/>
      <c r="L141" s="2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3"/>
      <c r="BL141" s="13"/>
      <c r="BM141" s="13"/>
      <c r="BN141" s="13"/>
      <c r="BO141" s="13"/>
      <c r="BP141" s="13"/>
    </row>
    <row r="142" spans="9:68" s="18" customFormat="1" ht="12.75">
      <c r="I142" s="21"/>
      <c r="J142" s="21"/>
      <c r="K142" s="21"/>
      <c r="L142" s="2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3"/>
      <c r="BL142" s="13"/>
      <c r="BM142" s="13"/>
      <c r="BN142" s="13"/>
      <c r="BO142" s="13"/>
      <c r="BP142" s="13"/>
    </row>
    <row r="143" spans="9:68" s="18" customFormat="1" ht="12.75">
      <c r="I143" s="21"/>
      <c r="J143" s="21"/>
      <c r="K143" s="21"/>
      <c r="L143" s="2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3"/>
      <c r="BL143" s="13"/>
      <c r="BM143" s="13"/>
      <c r="BN143" s="13"/>
      <c r="BO143" s="13"/>
      <c r="BP143" s="13"/>
    </row>
    <row r="144" spans="9:68" s="18" customFormat="1" ht="12.75">
      <c r="I144" s="21"/>
      <c r="J144" s="21"/>
      <c r="K144" s="21"/>
      <c r="L144" s="2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3"/>
      <c r="BL144" s="13"/>
      <c r="BM144" s="13"/>
      <c r="BN144" s="13"/>
      <c r="BO144" s="13"/>
      <c r="BP144" s="13"/>
    </row>
    <row r="145" spans="9:68" s="18" customFormat="1" ht="12.75">
      <c r="I145" s="21"/>
      <c r="J145" s="21"/>
      <c r="K145" s="21"/>
      <c r="L145" s="2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3"/>
      <c r="BL145" s="13"/>
      <c r="BM145" s="13"/>
      <c r="BN145" s="13"/>
      <c r="BO145" s="13"/>
      <c r="BP145" s="13"/>
    </row>
    <row r="146" spans="9:68" s="18" customFormat="1" ht="12.75">
      <c r="I146" s="21"/>
      <c r="J146" s="21"/>
      <c r="K146" s="21"/>
      <c r="L146" s="2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3"/>
      <c r="BL146" s="13"/>
      <c r="BM146" s="13"/>
      <c r="BN146" s="13"/>
      <c r="BO146" s="13"/>
      <c r="BP146" s="13"/>
    </row>
    <row r="147" spans="9:68" s="18" customFormat="1" ht="12.75">
      <c r="I147" s="21"/>
      <c r="J147" s="21"/>
      <c r="K147" s="21"/>
      <c r="L147" s="2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3"/>
      <c r="BL147" s="13"/>
      <c r="BM147" s="13"/>
      <c r="BN147" s="13"/>
      <c r="BO147" s="13"/>
      <c r="BP147" s="13"/>
    </row>
    <row r="148" spans="9:68" s="18" customFormat="1" ht="12.75">
      <c r="I148" s="21"/>
      <c r="J148" s="21"/>
      <c r="K148" s="21"/>
      <c r="L148" s="2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3"/>
      <c r="BL148" s="13"/>
      <c r="BM148" s="13"/>
      <c r="BN148" s="13"/>
      <c r="BO148" s="13"/>
      <c r="BP148" s="13"/>
    </row>
    <row r="149" spans="9:68" s="18" customFormat="1" ht="12.75">
      <c r="I149" s="21"/>
      <c r="J149" s="21"/>
      <c r="K149" s="21"/>
      <c r="L149" s="2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3"/>
      <c r="BL149" s="13"/>
      <c r="BM149" s="13"/>
      <c r="BN149" s="13"/>
      <c r="BO149" s="13"/>
      <c r="BP149" s="13"/>
    </row>
    <row r="150" spans="9:68" s="18" customFormat="1" ht="12.75">
      <c r="I150" s="21"/>
      <c r="J150" s="21"/>
      <c r="K150" s="21"/>
      <c r="L150" s="2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3"/>
      <c r="BL150" s="13"/>
      <c r="BM150" s="13"/>
      <c r="BN150" s="13"/>
      <c r="BO150" s="13"/>
      <c r="BP150" s="13"/>
    </row>
    <row r="151" spans="9:68" s="18" customFormat="1" ht="12.75">
      <c r="I151" s="21"/>
      <c r="J151" s="21"/>
      <c r="K151" s="21"/>
      <c r="L151" s="2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3"/>
      <c r="BL151" s="13"/>
      <c r="BM151" s="13"/>
      <c r="BN151" s="13"/>
      <c r="BO151" s="13"/>
      <c r="BP151" s="13"/>
    </row>
    <row r="152" spans="9:68" s="18" customFormat="1" ht="12.75">
      <c r="I152" s="21"/>
      <c r="J152" s="21"/>
      <c r="K152" s="21"/>
      <c r="L152" s="2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3"/>
      <c r="BL152" s="13"/>
      <c r="BM152" s="13"/>
      <c r="BN152" s="13"/>
      <c r="BO152" s="13"/>
      <c r="BP152" s="13"/>
    </row>
    <row r="153" spans="9:68" s="18" customFormat="1" ht="12.75">
      <c r="I153" s="21"/>
      <c r="J153" s="21"/>
      <c r="K153" s="21"/>
      <c r="L153" s="2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3"/>
      <c r="BL153" s="13"/>
      <c r="BM153" s="13"/>
      <c r="BN153" s="13"/>
      <c r="BO153" s="13"/>
      <c r="BP153" s="13"/>
    </row>
    <row r="154" spans="9:68" s="18" customFormat="1" ht="12.75">
      <c r="I154" s="21"/>
      <c r="J154" s="21"/>
      <c r="K154" s="21"/>
      <c r="L154" s="2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3"/>
      <c r="BL154" s="13"/>
      <c r="BM154" s="13"/>
      <c r="BN154" s="13"/>
      <c r="BO154" s="13"/>
      <c r="BP154" s="13"/>
    </row>
    <row r="155" spans="9:68" s="18" customFormat="1" ht="12.75">
      <c r="I155" s="21"/>
      <c r="J155" s="21"/>
      <c r="K155" s="21"/>
      <c r="L155" s="2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3"/>
      <c r="BL155" s="13"/>
      <c r="BM155" s="13"/>
      <c r="BN155" s="13"/>
      <c r="BO155" s="13"/>
      <c r="BP155" s="13"/>
    </row>
    <row r="156" spans="9:68" s="18" customFormat="1" ht="12.75">
      <c r="I156" s="21"/>
      <c r="J156" s="21"/>
      <c r="K156" s="21"/>
      <c r="L156" s="2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3"/>
      <c r="BL156" s="13"/>
      <c r="BM156" s="13"/>
      <c r="BN156" s="13"/>
      <c r="BO156" s="13"/>
      <c r="BP156" s="13"/>
    </row>
    <row r="157" spans="9:68" s="18" customFormat="1" ht="12.75">
      <c r="I157" s="21"/>
      <c r="J157" s="21"/>
      <c r="K157" s="21"/>
      <c r="L157" s="2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3"/>
      <c r="BL157" s="13"/>
      <c r="BM157" s="13"/>
      <c r="BN157" s="13"/>
      <c r="BO157" s="13"/>
      <c r="BP157" s="13"/>
    </row>
    <row r="158" spans="9:68" s="18" customFormat="1" ht="12.75">
      <c r="I158" s="21"/>
      <c r="J158" s="21"/>
      <c r="K158" s="21"/>
      <c r="L158" s="2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3"/>
      <c r="BL158" s="13"/>
      <c r="BM158" s="13"/>
      <c r="BN158" s="13"/>
      <c r="BO158" s="13"/>
      <c r="BP158" s="13"/>
    </row>
    <row r="159" spans="9:68" s="18" customFormat="1" ht="12.75">
      <c r="I159" s="21"/>
      <c r="J159" s="21"/>
      <c r="K159" s="21"/>
      <c r="L159" s="2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3"/>
      <c r="BL159" s="13"/>
      <c r="BM159" s="13"/>
      <c r="BN159" s="13"/>
      <c r="BO159" s="13"/>
      <c r="BP159" s="13"/>
    </row>
    <row r="160" spans="9:68" s="18" customFormat="1" ht="12.75">
      <c r="I160" s="21"/>
      <c r="J160" s="21"/>
      <c r="K160" s="21"/>
      <c r="L160" s="2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3"/>
      <c r="BL160" s="13"/>
      <c r="BM160" s="13"/>
      <c r="BN160" s="13"/>
      <c r="BO160" s="13"/>
      <c r="BP160" s="13"/>
    </row>
    <row r="161" spans="9:68" s="18" customFormat="1" ht="12.75">
      <c r="I161" s="21"/>
      <c r="J161" s="21"/>
      <c r="K161" s="21"/>
      <c r="L161" s="2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3"/>
      <c r="BL161" s="13"/>
      <c r="BM161" s="13"/>
      <c r="BN161" s="13"/>
      <c r="BO161" s="13"/>
      <c r="BP161" s="13"/>
    </row>
    <row r="162" spans="9:68" s="18" customFormat="1" ht="12.75">
      <c r="I162" s="21"/>
      <c r="J162" s="21"/>
      <c r="K162" s="21"/>
      <c r="L162" s="2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3"/>
      <c r="BL162" s="13"/>
      <c r="BM162" s="13"/>
      <c r="BN162" s="13"/>
      <c r="BO162" s="13"/>
      <c r="BP162" s="13"/>
    </row>
    <row r="163" spans="9:68" s="18" customFormat="1" ht="12.75">
      <c r="I163" s="21"/>
      <c r="J163" s="21"/>
      <c r="K163" s="21"/>
      <c r="L163" s="2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3"/>
      <c r="BL163" s="13"/>
      <c r="BM163" s="13"/>
      <c r="BN163" s="13"/>
      <c r="BO163" s="13"/>
      <c r="BP163" s="13"/>
    </row>
    <row r="164" spans="9:68" s="18" customFormat="1" ht="12.75">
      <c r="I164" s="21"/>
      <c r="J164" s="21"/>
      <c r="K164" s="21"/>
      <c r="L164" s="2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3"/>
      <c r="BL164" s="13"/>
      <c r="BM164" s="13"/>
      <c r="BN164" s="13"/>
      <c r="BO164" s="13"/>
      <c r="BP164" s="13"/>
    </row>
    <row r="165" spans="9:68" s="18" customFormat="1" ht="12.75">
      <c r="I165" s="21"/>
      <c r="J165" s="21"/>
      <c r="K165" s="21"/>
      <c r="L165" s="2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3"/>
      <c r="BL165" s="13"/>
      <c r="BM165" s="13"/>
      <c r="BN165" s="13"/>
      <c r="BO165" s="13"/>
      <c r="BP165" s="13"/>
    </row>
    <row r="166" spans="9:68" s="18" customFormat="1" ht="12.75">
      <c r="I166" s="21"/>
      <c r="J166" s="21"/>
      <c r="K166" s="21"/>
      <c r="L166" s="2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3"/>
      <c r="BL166" s="13"/>
      <c r="BM166" s="13"/>
      <c r="BN166" s="13"/>
      <c r="BO166" s="13"/>
      <c r="BP166" s="13"/>
    </row>
    <row r="167" spans="9:68" s="18" customFormat="1" ht="12.75">
      <c r="I167" s="21"/>
      <c r="J167" s="21"/>
      <c r="K167" s="21"/>
      <c r="L167" s="2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3"/>
      <c r="BL167" s="13"/>
      <c r="BM167" s="13"/>
      <c r="BN167" s="13"/>
      <c r="BO167" s="13"/>
      <c r="BP167" s="13"/>
    </row>
    <row r="168" spans="9:68" s="18" customFormat="1" ht="12.75">
      <c r="I168" s="21"/>
      <c r="J168" s="21"/>
      <c r="K168" s="21"/>
      <c r="L168" s="2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3"/>
      <c r="BL168" s="13"/>
      <c r="BM168" s="13"/>
      <c r="BN168" s="13"/>
      <c r="BO168" s="13"/>
      <c r="BP168" s="13"/>
    </row>
    <row r="169" spans="9:68" s="18" customFormat="1" ht="12.75">
      <c r="I169" s="21"/>
      <c r="J169" s="21"/>
      <c r="K169" s="21"/>
      <c r="L169" s="2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3"/>
      <c r="BL169" s="13"/>
      <c r="BM169" s="13"/>
      <c r="BN169" s="13"/>
      <c r="BO169" s="13"/>
      <c r="BP169" s="13"/>
    </row>
    <row r="170" spans="9:68" s="18" customFormat="1" ht="12.75">
      <c r="I170" s="21"/>
      <c r="J170" s="21"/>
      <c r="K170" s="21"/>
      <c r="L170" s="2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3"/>
      <c r="BL170" s="13"/>
      <c r="BM170" s="13"/>
      <c r="BN170" s="13"/>
      <c r="BO170" s="13"/>
      <c r="BP170" s="13"/>
    </row>
    <row r="171" spans="9:68" s="18" customFormat="1" ht="12.75">
      <c r="I171" s="21"/>
      <c r="J171" s="21"/>
      <c r="K171" s="21"/>
      <c r="L171" s="2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3"/>
      <c r="BL171" s="13"/>
      <c r="BM171" s="13"/>
      <c r="BN171" s="13"/>
      <c r="BO171" s="13"/>
      <c r="BP171" s="13"/>
    </row>
    <row r="172" spans="9:68" s="18" customFormat="1" ht="12.75">
      <c r="I172" s="21"/>
      <c r="J172" s="21"/>
      <c r="K172" s="21"/>
      <c r="L172" s="2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3"/>
      <c r="BL172" s="13"/>
      <c r="BM172" s="13"/>
      <c r="BN172" s="13"/>
      <c r="BO172" s="13"/>
      <c r="BP172" s="13"/>
    </row>
    <row r="173" spans="9:68" s="18" customFormat="1" ht="12.75">
      <c r="I173" s="21"/>
      <c r="J173" s="21"/>
      <c r="K173" s="21"/>
      <c r="L173" s="2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3"/>
      <c r="BL173" s="13"/>
      <c r="BM173" s="13"/>
      <c r="BN173" s="13"/>
      <c r="BO173" s="13"/>
      <c r="BP173" s="13"/>
    </row>
    <row r="174" spans="9:68" s="18" customFormat="1" ht="12.75">
      <c r="I174" s="21"/>
      <c r="J174" s="21"/>
      <c r="K174" s="21"/>
      <c r="L174" s="2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3"/>
      <c r="BL174" s="13"/>
      <c r="BM174" s="13"/>
      <c r="BN174" s="13"/>
      <c r="BO174" s="13"/>
      <c r="BP174" s="13"/>
    </row>
    <row r="175" spans="9:68" s="18" customFormat="1" ht="12.75">
      <c r="I175" s="21"/>
      <c r="J175" s="21"/>
      <c r="K175" s="21"/>
      <c r="L175" s="2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3"/>
      <c r="BL175" s="13"/>
      <c r="BM175" s="13"/>
      <c r="BN175" s="13"/>
      <c r="BO175" s="13"/>
      <c r="BP175" s="13"/>
    </row>
    <row r="176" spans="9:68" s="18" customFormat="1" ht="12.75">
      <c r="I176" s="21"/>
      <c r="J176" s="21"/>
      <c r="K176" s="21"/>
      <c r="L176" s="2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3"/>
      <c r="BL176" s="13"/>
      <c r="BM176" s="13"/>
      <c r="BN176" s="13"/>
      <c r="BO176" s="13"/>
      <c r="BP176" s="13"/>
    </row>
    <row r="177" spans="9:68" s="18" customFormat="1" ht="12.75">
      <c r="I177" s="21"/>
      <c r="J177" s="21"/>
      <c r="K177" s="21"/>
      <c r="L177" s="2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3"/>
      <c r="BL177" s="13"/>
      <c r="BM177" s="13"/>
      <c r="BN177" s="13"/>
      <c r="BO177" s="13"/>
      <c r="BP177" s="13"/>
    </row>
    <row r="178" spans="9:68" s="18" customFormat="1" ht="12.75">
      <c r="I178" s="21"/>
      <c r="J178" s="21"/>
      <c r="K178" s="21"/>
      <c r="L178" s="2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3"/>
      <c r="BL178" s="13"/>
      <c r="BM178" s="13"/>
      <c r="BN178" s="13"/>
      <c r="BO178" s="13"/>
      <c r="BP178" s="13"/>
    </row>
    <row r="179" spans="9:68" s="18" customFormat="1" ht="12.75">
      <c r="I179" s="21"/>
      <c r="J179" s="21"/>
      <c r="K179" s="21"/>
      <c r="L179" s="2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3"/>
      <c r="BL179" s="13"/>
      <c r="BM179" s="13"/>
      <c r="BN179" s="13"/>
      <c r="BO179" s="13"/>
      <c r="BP179" s="13"/>
    </row>
    <row r="180" spans="9:68" s="18" customFormat="1" ht="12.75">
      <c r="I180" s="21"/>
      <c r="J180" s="21"/>
      <c r="K180" s="21"/>
      <c r="L180" s="2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3"/>
      <c r="BL180" s="13"/>
      <c r="BM180" s="13"/>
      <c r="BN180" s="13"/>
      <c r="BO180" s="13"/>
      <c r="BP180" s="13"/>
    </row>
    <row r="181" spans="9:68" s="18" customFormat="1" ht="12.75">
      <c r="I181" s="21"/>
      <c r="J181" s="21"/>
      <c r="K181" s="21"/>
      <c r="L181" s="2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3"/>
      <c r="BL181" s="13"/>
      <c r="BM181" s="13"/>
      <c r="BN181" s="13"/>
      <c r="BO181" s="13"/>
      <c r="BP181" s="13"/>
    </row>
    <row r="182" spans="9:68" s="18" customFormat="1" ht="12.75">
      <c r="I182" s="21"/>
      <c r="J182" s="21"/>
      <c r="K182" s="21"/>
      <c r="L182" s="2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3"/>
      <c r="BL182" s="13"/>
      <c r="BM182" s="13"/>
      <c r="BN182" s="13"/>
      <c r="BO182" s="13"/>
      <c r="BP182" s="13"/>
    </row>
    <row r="183" spans="9:68" s="18" customFormat="1" ht="12.75">
      <c r="I183" s="21"/>
      <c r="J183" s="21"/>
      <c r="K183" s="21"/>
      <c r="L183" s="2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3"/>
      <c r="BL183" s="13"/>
      <c r="BM183" s="13"/>
      <c r="BN183" s="13"/>
      <c r="BO183" s="13"/>
      <c r="BP183" s="13"/>
    </row>
    <row r="184" spans="9:68" s="18" customFormat="1" ht="12.75">
      <c r="I184" s="21"/>
      <c r="J184" s="21"/>
      <c r="K184" s="21"/>
      <c r="L184" s="2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3"/>
      <c r="BL184" s="13"/>
      <c r="BM184" s="13"/>
      <c r="BN184" s="13"/>
      <c r="BO184" s="13"/>
      <c r="BP184" s="13"/>
    </row>
    <row r="185" spans="9:68" s="18" customFormat="1" ht="12.75">
      <c r="I185" s="21"/>
      <c r="J185" s="21"/>
      <c r="K185" s="21"/>
      <c r="L185" s="2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3"/>
      <c r="BL185" s="13"/>
      <c r="BM185" s="13"/>
      <c r="BN185" s="13"/>
      <c r="BO185" s="13"/>
      <c r="BP185" s="13"/>
    </row>
    <row r="186" spans="9:68" s="18" customFormat="1" ht="12.75">
      <c r="I186" s="21"/>
      <c r="J186" s="21"/>
      <c r="K186" s="21"/>
      <c r="L186" s="2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3"/>
      <c r="BL186" s="13"/>
      <c r="BM186" s="13"/>
      <c r="BN186" s="13"/>
      <c r="BO186" s="13"/>
      <c r="BP186" s="13"/>
    </row>
    <row r="187" spans="9:68" s="18" customFormat="1" ht="12.75">
      <c r="I187" s="21"/>
      <c r="J187" s="21"/>
      <c r="K187" s="21"/>
      <c r="L187" s="2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3"/>
      <c r="BL187" s="13"/>
      <c r="BM187" s="13"/>
      <c r="BN187" s="13"/>
      <c r="BO187" s="13"/>
      <c r="BP187" s="13"/>
    </row>
    <row r="188" spans="9:68" s="18" customFormat="1" ht="12.75">
      <c r="I188" s="21"/>
      <c r="J188" s="21"/>
      <c r="K188" s="21"/>
      <c r="L188" s="2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3"/>
      <c r="BL188" s="13"/>
      <c r="BM188" s="13"/>
      <c r="BN188" s="13"/>
      <c r="BO188" s="13"/>
      <c r="BP188" s="13"/>
    </row>
    <row r="189" spans="9:68" s="18" customFormat="1" ht="12.75">
      <c r="I189" s="21"/>
      <c r="J189" s="21"/>
      <c r="K189" s="21"/>
      <c r="L189" s="2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3"/>
      <c r="BL189" s="13"/>
      <c r="BM189" s="13"/>
      <c r="BN189" s="13"/>
      <c r="BO189" s="13"/>
      <c r="BP189" s="13"/>
    </row>
    <row r="190" spans="9:68" s="18" customFormat="1" ht="12.75">
      <c r="I190" s="21"/>
      <c r="J190" s="21"/>
      <c r="K190" s="21"/>
      <c r="L190" s="2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3"/>
      <c r="BL190" s="13"/>
      <c r="BM190" s="13"/>
      <c r="BN190" s="13"/>
      <c r="BO190" s="13"/>
      <c r="BP190" s="13"/>
    </row>
    <row r="191" spans="9:68" s="18" customFormat="1" ht="12.75">
      <c r="I191" s="21"/>
      <c r="J191" s="21"/>
      <c r="K191" s="21"/>
      <c r="L191" s="2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3"/>
      <c r="BL191" s="13"/>
      <c r="BM191" s="13"/>
      <c r="BN191" s="13"/>
      <c r="BO191" s="13"/>
      <c r="BP191" s="13"/>
    </row>
    <row r="192" spans="9:68" s="18" customFormat="1" ht="12.75">
      <c r="I192" s="21"/>
      <c r="J192" s="21"/>
      <c r="K192" s="21"/>
      <c r="L192" s="2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3"/>
      <c r="BL192" s="13"/>
      <c r="BM192" s="13"/>
      <c r="BN192" s="13"/>
      <c r="BO192" s="13"/>
      <c r="BP192" s="13"/>
    </row>
    <row r="193" spans="9:68" s="18" customFormat="1" ht="12.75">
      <c r="I193" s="21"/>
      <c r="J193" s="21"/>
      <c r="K193" s="21"/>
      <c r="L193" s="2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3"/>
      <c r="BL193" s="13"/>
      <c r="BM193" s="13"/>
      <c r="BN193" s="13"/>
      <c r="BO193" s="13"/>
      <c r="BP193" s="13"/>
    </row>
    <row r="194" spans="9:68" s="18" customFormat="1" ht="12.75">
      <c r="I194" s="21"/>
      <c r="J194" s="21"/>
      <c r="K194" s="21"/>
      <c r="L194" s="2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3"/>
      <c r="BL194" s="13"/>
      <c r="BM194" s="13"/>
      <c r="BN194" s="13"/>
      <c r="BO194" s="13"/>
      <c r="BP194" s="13"/>
    </row>
    <row r="195" spans="9:68" s="18" customFormat="1" ht="12.75">
      <c r="I195" s="21"/>
      <c r="J195" s="21"/>
      <c r="K195" s="21"/>
      <c r="L195" s="2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3"/>
      <c r="BL195" s="13"/>
      <c r="BM195" s="13"/>
      <c r="BN195" s="13"/>
      <c r="BO195" s="13"/>
      <c r="BP195" s="13"/>
    </row>
    <row r="196" spans="9:68" s="18" customFormat="1" ht="12.75">
      <c r="I196" s="21"/>
      <c r="J196" s="21"/>
      <c r="K196" s="21"/>
      <c r="L196" s="2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3"/>
      <c r="BL196" s="13"/>
      <c r="BM196" s="13"/>
      <c r="BN196" s="13"/>
      <c r="BO196" s="13"/>
      <c r="BP196" s="13"/>
    </row>
    <row r="197" spans="9:68" s="18" customFormat="1" ht="12.75">
      <c r="I197" s="21"/>
      <c r="J197" s="21"/>
      <c r="K197" s="21"/>
      <c r="L197" s="2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3"/>
      <c r="BL197" s="13"/>
      <c r="BM197" s="13"/>
      <c r="BN197" s="13"/>
      <c r="BO197" s="13"/>
      <c r="BP197" s="13"/>
    </row>
    <row r="198" spans="9:68" s="18" customFormat="1" ht="12.75">
      <c r="I198" s="21"/>
      <c r="J198" s="21"/>
      <c r="K198" s="21"/>
      <c r="L198" s="2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3"/>
      <c r="BL198" s="13"/>
      <c r="BM198" s="13"/>
      <c r="BN198" s="13"/>
      <c r="BO198" s="13"/>
      <c r="BP198" s="13"/>
    </row>
    <row r="199" spans="9:68" s="18" customFormat="1" ht="12.75">
      <c r="I199" s="21"/>
      <c r="J199" s="21"/>
      <c r="K199" s="21"/>
      <c r="L199" s="2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3"/>
      <c r="BL199" s="13"/>
      <c r="BM199" s="13"/>
      <c r="BN199" s="13"/>
      <c r="BO199" s="13"/>
      <c r="BP199" s="13"/>
    </row>
    <row r="200" spans="9:68" s="18" customFormat="1" ht="12.75">
      <c r="I200" s="21"/>
      <c r="J200" s="21"/>
      <c r="K200" s="21"/>
      <c r="L200" s="2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3"/>
      <c r="BL200" s="13"/>
      <c r="BM200" s="13"/>
      <c r="BN200" s="13"/>
      <c r="BO200" s="13"/>
      <c r="BP200" s="13"/>
    </row>
    <row r="201" spans="9:68" s="18" customFormat="1" ht="12.75">
      <c r="I201" s="21"/>
      <c r="J201" s="21"/>
      <c r="K201" s="21"/>
      <c r="L201" s="2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3"/>
      <c r="BL201" s="13"/>
      <c r="BM201" s="13"/>
      <c r="BN201" s="13"/>
      <c r="BO201" s="13"/>
      <c r="BP201" s="13"/>
    </row>
    <row r="202" spans="9:68" s="18" customFormat="1" ht="12.75">
      <c r="I202" s="21"/>
      <c r="J202" s="21"/>
      <c r="K202" s="21"/>
      <c r="L202" s="2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3"/>
      <c r="BL202" s="13"/>
      <c r="BM202" s="13"/>
      <c r="BN202" s="13"/>
      <c r="BO202" s="13"/>
      <c r="BP202" s="13"/>
    </row>
    <row r="203" spans="9:68" s="18" customFormat="1" ht="12.75">
      <c r="I203" s="21"/>
      <c r="J203" s="21"/>
      <c r="K203" s="21"/>
      <c r="L203" s="2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3"/>
      <c r="BL203" s="13"/>
      <c r="BM203" s="13"/>
      <c r="BN203" s="13"/>
      <c r="BO203" s="13"/>
      <c r="BP203" s="13"/>
    </row>
    <row r="204" spans="9:68" s="18" customFormat="1" ht="12.75">
      <c r="I204" s="21"/>
      <c r="J204" s="21"/>
      <c r="K204" s="21"/>
      <c r="L204" s="2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3"/>
      <c r="BL204" s="13"/>
      <c r="BM204" s="13"/>
      <c r="BN204" s="13"/>
      <c r="BO204" s="13"/>
      <c r="BP204" s="13"/>
    </row>
    <row r="205" spans="9:68" s="18" customFormat="1" ht="12.75">
      <c r="I205" s="21"/>
      <c r="J205" s="21"/>
      <c r="K205" s="21"/>
      <c r="L205" s="2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3"/>
      <c r="BL205" s="13"/>
      <c r="BM205" s="13"/>
      <c r="BN205" s="13"/>
      <c r="BO205" s="13"/>
      <c r="BP205" s="13"/>
    </row>
    <row r="206" spans="9:68" s="18" customFormat="1" ht="12.75">
      <c r="I206" s="21"/>
      <c r="J206" s="21"/>
      <c r="K206" s="21"/>
      <c r="L206" s="2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3"/>
      <c r="BL206" s="13"/>
      <c r="BM206" s="13"/>
      <c r="BN206" s="13"/>
      <c r="BO206" s="13"/>
      <c r="BP206" s="13"/>
    </row>
    <row r="207" spans="9:68" s="18" customFormat="1" ht="12.75">
      <c r="I207" s="21"/>
      <c r="J207" s="21"/>
      <c r="K207" s="21"/>
      <c r="L207" s="2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3"/>
      <c r="BL207" s="13"/>
      <c r="BM207" s="13"/>
      <c r="BN207" s="13"/>
      <c r="BO207" s="13"/>
      <c r="BP207" s="13"/>
    </row>
    <row r="208" spans="9:68" s="18" customFormat="1" ht="12.75">
      <c r="I208" s="21"/>
      <c r="J208" s="21"/>
      <c r="K208" s="21"/>
      <c r="L208" s="2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3"/>
      <c r="BL208" s="13"/>
      <c r="BM208" s="13"/>
      <c r="BN208" s="13"/>
      <c r="BO208" s="13"/>
      <c r="BP208" s="13"/>
    </row>
    <row r="209" spans="9:68" s="18" customFormat="1" ht="12.75">
      <c r="I209" s="21"/>
      <c r="J209" s="21"/>
      <c r="K209" s="21"/>
      <c r="L209" s="2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3"/>
      <c r="BL209" s="13"/>
      <c r="BM209" s="13"/>
      <c r="BN209" s="13"/>
      <c r="BO209" s="13"/>
      <c r="BP209" s="13"/>
    </row>
    <row r="210" spans="9:68" s="18" customFormat="1" ht="12.75">
      <c r="I210" s="21"/>
      <c r="J210" s="21"/>
      <c r="K210" s="21"/>
      <c r="L210" s="2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3"/>
      <c r="BL210" s="13"/>
      <c r="BM210" s="13"/>
      <c r="BN210" s="13"/>
      <c r="BO210" s="13"/>
      <c r="BP210" s="13"/>
    </row>
    <row r="211" spans="9:68" s="18" customFormat="1" ht="12.75">
      <c r="I211" s="21"/>
      <c r="J211" s="21"/>
      <c r="K211" s="21"/>
      <c r="L211" s="2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3"/>
      <c r="BL211" s="13"/>
      <c r="BM211" s="13"/>
      <c r="BN211" s="13"/>
      <c r="BO211" s="13"/>
      <c r="BP211" s="13"/>
    </row>
    <row r="212" spans="9:68" s="18" customFormat="1" ht="12.75">
      <c r="I212" s="21"/>
      <c r="J212" s="21"/>
      <c r="K212" s="21"/>
      <c r="L212" s="2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3"/>
      <c r="BL212" s="13"/>
      <c r="BM212" s="13"/>
      <c r="BN212" s="13"/>
      <c r="BO212" s="13"/>
      <c r="BP212" s="13"/>
    </row>
    <row r="213" spans="9:68" s="18" customFormat="1" ht="12.75">
      <c r="I213" s="21"/>
      <c r="J213" s="21"/>
      <c r="K213" s="21"/>
      <c r="L213" s="2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3"/>
      <c r="BL213" s="13"/>
      <c r="BM213" s="13"/>
      <c r="BN213" s="13"/>
      <c r="BO213" s="13"/>
      <c r="BP213" s="13"/>
    </row>
    <row r="214" spans="9:68" s="18" customFormat="1" ht="12.75">
      <c r="I214" s="21"/>
      <c r="J214" s="21"/>
      <c r="K214" s="21"/>
      <c r="L214" s="2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3"/>
      <c r="BL214" s="13"/>
      <c r="BM214" s="13"/>
      <c r="BN214" s="13"/>
      <c r="BO214" s="13"/>
      <c r="BP214" s="13"/>
    </row>
    <row r="215" spans="9:68" s="18" customFormat="1" ht="12.75">
      <c r="I215" s="21"/>
      <c r="J215" s="21"/>
      <c r="K215" s="21"/>
      <c r="L215" s="2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3"/>
      <c r="BL215" s="13"/>
      <c r="BM215" s="13"/>
      <c r="BN215" s="13"/>
      <c r="BO215" s="13"/>
      <c r="BP215" s="13"/>
    </row>
    <row r="216" spans="9:68" s="18" customFormat="1" ht="28.5">
      <c r="I216" s="21"/>
      <c r="J216" s="21"/>
      <c r="K216" s="21"/>
      <c r="L216" s="21"/>
      <c r="AE216" s="27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3"/>
      <c r="BL216" s="13"/>
      <c r="BM216" s="13"/>
      <c r="BN216" s="13"/>
      <c r="BO216" s="13"/>
      <c r="BP216" s="13"/>
    </row>
    <row r="217" spans="9:68" s="18" customFormat="1" ht="12.75">
      <c r="I217" s="21"/>
      <c r="J217" s="21"/>
      <c r="K217" s="21"/>
      <c r="L217" s="2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3"/>
      <c r="BL217" s="13"/>
      <c r="BM217" s="13"/>
      <c r="BN217" s="13"/>
      <c r="BO217" s="13"/>
      <c r="BP217" s="13"/>
    </row>
    <row r="218" spans="9:68" s="18" customFormat="1" ht="12.75">
      <c r="I218" s="21"/>
      <c r="J218" s="21"/>
      <c r="K218" s="21"/>
      <c r="L218" s="2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3"/>
      <c r="BL218" s="13"/>
      <c r="BM218" s="13"/>
      <c r="BN218" s="13"/>
      <c r="BO218" s="13"/>
      <c r="BP218" s="13"/>
    </row>
    <row r="219" spans="9:68" s="18" customFormat="1" ht="12.75">
      <c r="I219" s="21"/>
      <c r="J219" s="21"/>
      <c r="K219" s="21"/>
      <c r="L219" s="2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3"/>
      <c r="BL219" s="13"/>
      <c r="BM219" s="13"/>
      <c r="BN219" s="13"/>
      <c r="BO219" s="13"/>
      <c r="BP219" s="13"/>
    </row>
    <row r="220" spans="9:68" s="18" customFormat="1" ht="12.75">
      <c r="I220" s="21"/>
      <c r="J220" s="21"/>
      <c r="K220" s="21"/>
      <c r="L220" s="2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3"/>
      <c r="BL220" s="13"/>
      <c r="BM220" s="13"/>
      <c r="BN220" s="13"/>
      <c r="BO220" s="13"/>
      <c r="BP220" s="13"/>
    </row>
    <row r="221" spans="9:68" s="18" customFormat="1" ht="12.75">
      <c r="I221" s="21"/>
      <c r="J221" s="21"/>
      <c r="K221" s="21"/>
      <c r="L221" s="2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3"/>
      <c r="BL221" s="13"/>
      <c r="BM221" s="13"/>
      <c r="BN221" s="13"/>
      <c r="BO221" s="13"/>
      <c r="BP221" s="13"/>
    </row>
    <row r="222" spans="9:68" s="18" customFormat="1" ht="12.75">
      <c r="I222" s="21"/>
      <c r="J222" s="21"/>
      <c r="K222" s="21"/>
      <c r="L222" s="2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3"/>
      <c r="BL222" s="13"/>
      <c r="BM222" s="13"/>
      <c r="BN222" s="13"/>
      <c r="BO222" s="13"/>
      <c r="BP222" s="13"/>
    </row>
    <row r="223" spans="9:68" s="18" customFormat="1" ht="12.75">
      <c r="I223" s="21"/>
      <c r="J223" s="21"/>
      <c r="K223" s="21"/>
      <c r="L223" s="2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3"/>
      <c r="BL223" s="13"/>
      <c r="BM223" s="13"/>
      <c r="BN223" s="13"/>
      <c r="BO223" s="13"/>
      <c r="BP223" s="13"/>
    </row>
    <row r="224" spans="9:68" s="18" customFormat="1" ht="12.75">
      <c r="I224" s="21"/>
      <c r="J224" s="21"/>
      <c r="K224" s="21"/>
      <c r="L224" s="2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3"/>
      <c r="BL224" s="13"/>
      <c r="BM224" s="13"/>
      <c r="BN224" s="13"/>
      <c r="BO224" s="13"/>
      <c r="BP224" s="13"/>
    </row>
    <row r="225" spans="9:68" s="18" customFormat="1" ht="12.75">
      <c r="I225" s="21"/>
      <c r="J225" s="21"/>
      <c r="K225" s="21"/>
      <c r="L225" s="2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3"/>
      <c r="BL225" s="13"/>
      <c r="BM225" s="13"/>
      <c r="BN225" s="13"/>
      <c r="BO225" s="13"/>
      <c r="BP225" s="13"/>
    </row>
    <row r="226" spans="9:68" s="18" customFormat="1" ht="12.75">
      <c r="I226" s="21"/>
      <c r="J226" s="21"/>
      <c r="K226" s="21"/>
      <c r="L226" s="2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3"/>
      <c r="BL226" s="13"/>
      <c r="BM226" s="13"/>
      <c r="BN226" s="13"/>
      <c r="BO226" s="13"/>
      <c r="BP226" s="13"/>
    </row>
    <row r="227" spans="9:68" s="18" customFormat="1" ht="12.75">
      <c r="I227" s="21"/>
      <c r="J227" s="21"/>
      <c r="K227" s="21"/>
      <c r="L227" s="2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3"/>
      <c r="BL227" s="13"/>
      <c r="BM227" s="13"/>
      <c r="BN227" s="13"/>
      <c r="BO227" s="13"/>
      <c r="BP227" s="13"/>
    </row>
    <row r="228" spans="9:68" s="18" customFormat="1" ht="12.75">
      <c r="I228" s="21"/>
      <c r="J228" s="21"/>
      <c r="K228" s="21"/>
      <c r="L228" s="2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3"/>
      <c r="BL228" s="13"/>
      <c r="BM228" s="13"/>
      <c r="BN228" s="13"/>
      <c r="BO228" s="13"/>
      <c r="BP228" s="13"/>
    </row>
    <row r="229" spans="9:68" s="18" customFormat="1" ht="12.75">
      <c r="I229" s="21"/>
      <c r="J229" s="21"/>
      <c r="K229" s="21"/>
      <c r="L229" s="2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3"/>
      <c r="BL229" s="13"/>
      <c r="BM229" s="13"/>
      <c r="BN229" s="13"/>
      <c r="BO229" s="13"/>
      <c r="BP229" s="13"/>
    </row>
    <row r="230" spans="9:68" s="18" customFormat="1" ht="12.75">
      <c r="I230" s="21"/>
      <c r="J230" s="21"/>
      <c r="K230" s="21"/>
      <c r="L230" s="2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3"/>
      <c r="BL230" s="13"/>
      <c r="BM230" s="13"/>
      <c r="BN230" s="13"/>
      <c r="BO230" s="13"/>
      <c r="BP230" s="13"/>
    </row>
    <row r="231" spans="9:68" s="18" customFormat="1" ht="12.75">
      <c r="I231" s="21"/>
      <c r="J231" s="21"/>
      <c r="K231" s="21"/>
      <c r="L231" s="2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3"/>
      <c r="BL231" s="13"/>
      <c r="BM231" s="13"/>
      <c r="BN231" s="13"/>
      <c r="BO231" s="13"/>
      <c r="BP231" s="13"/>
    </row>
    <row r="232" spans="9:68" s="18" customFormat="1" ht="12.75">
      <c r="I232" s="21"/>
      <c r="J232" s="21"/>
      <c r="K232" s="21"/>
      <c r="L232" s="2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3"/>
      <c r="BL232" s="13"/>
      <c r="BM232" s="13"/>
      <c r="BN232" s="13"/>
      <c r="BO232" s="13"/>
      <c r="BP232" s="13"/>
    </row>
    <row r="233" spans="9:68" s="18" customFormat="1" ht="12.75">
      <c r="I233" s="21"/>
      <c r="J233" s="21"/>
      <c r="K233" s="21"/>
      <c r="L233" s="2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3"/>
      <c r="BL233" s="13"/>
      <c r="BM233" s="13"/>
      <c r="BN233" s="13"/>
      <c r="BO233" s="13"/>
      <c r="BP233" s="13"/>
    </row>
    <row r="234" spans="9:68" s="18" customFormat="1" ht="12.75">
      <c r="I234" s="21"/>
      <c r="J234" s="21"/>
      <c r="K234" s="21"/>
      <c r="L234" s="2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3"/>
      <c r="BL234" s="13"/>
      <c r="BM234" s="13"/>
      <c r="BN234" s="13"/>
      <c r="BO234" s="13"/>
      <c r="BP234" s="13"/>
    </row>
    <row r="235" spans="9:68" s="18" customFormat="1" ht="12.75">
      <c r="I235" s="21"/>
      <c r="J235" s="21"/>
      <c r="K235" s="21"/>
      <c r="L235" s="2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3"/>
      <c r="BL235" s="13"/>
      <c r="BM235" s="13"/>
      <c r="BN235" s="13"/>
      <c r="BO235" s="13"/>
      <c r="BP235" s="13"/>
    </row>
    <row r="236" spans="9:68" s="18" customFormat="1" ht="12.75">
      <c r="I236" s="21"/>
      <c r="J236" s="21"/>
      <c r="K236" s="21"/>
      <c r="L236" s="2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3"/>
      <c r="BL236" s="13"/>
      <c r="BM236" s="13"/>
      <c r="BN236" s="13"/>
      <c r="BO236" s="13"/>
      <c r="BP236" s="13"/>
    </row>
    <row r="237" spans="9:68" s="18" customFormat="1" ht="12.75">
      <c r="I237" s="21"/>
      <c r="J237" s="21"/>
      <c r="K237" s="21"/>
      <c r="L237" s="2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3"/>
      <c r="BL237" s="13"/>
      <c r="BM237" s="13"/>
      <c r="BN237" s="13"/>
      <c r="BO237" s="13"/>
      <c r="BP237" s="13"/>
    </row>
    <row r="238" spans="9:68" s="18" customFormat="1" ht="12.75">
      <c r="I238" s="21"/>
      <c r="J238" s="21"/>
      <c r="K238" s="21"/>
      <c r="L238" s="2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3"/>
      <c r="BL238" s="13"/>
      <c r="BM238" s="13"/>
      <c r="BN238" s="13"/>
      <c r="BO238" s="13"/>
      <c r="BP238" s="13"/>
    </row>
    <row r="239" spans="9:68" s="18" customFormat="1" ht="12.75">
      <c r="I239" s="21"/>
      <c r="J239" s="21"/>
      <c r="K239" s="21"/>
      <c r="L239" s="2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3"/>
      <c r="BL239" s="13"/>
      <c r="BM239" s="13"/>
      <c r="BN239" s="13"/>
      <c r="BO239" s="13"/>
      <c r="BP239" s="13"/>
    </row>
    <row r="240" spans="9:68" s="18" customFormat="1" ht="12.75">
      <c r="I240" s="21"/>
      <c r="J240" s="21"/>
      <c r="K240" s="21"/>
      <c r="L240" s="2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3"/>
      <c r="BL240" s="13"/>
      <c r="BM240" s="13"/>
      <c r="BN240" s="13"/>
      <c r="BO240" s="13"/>
      <c r="BP240" s="13"/>
    </row>
    <row r="241" spans="9:68" s="18" customFormat="1" ht="12.75">
      <c r="I241" s="21"/>
      <c r="J241" s="21"/>
      <c r="K241" s="21"/>
      <c r="L241" s="2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3"/>
      <c r="BL241" s="13"/>
      <c r="BM241" s="13"/>
      <c r="BN241" s="13"/>
      <c r="BO241" s="13"/>
      <c r="BP241" s="13"/>
    </row>
    <row r="242" spans="9:68" s="18" customFormat="1" ht="12.75">
      <c r="I242" s="21"/>
      <c r="J242" s="21"/>
      <c r="K242" s="21"/>
      <c r="L242" s="2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3"/>
      <c r="BL242" s="13"/>
      <c r="BM242" s="13"/>
      <c r="BN242" s="13"/>
      <c r="BO242" s="13"/>
      <c r="BP242" s="13"/>
    </row>
    <row r="243" spans="9:68" s="18" customFormat="1" ht="12.75">
      <c r="I243" s="21"/>
      <c r="J243" s="21"/>
      <c r="K243" s="21"/>
      <c r="L243" s="2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3"/>
      <c r="BL243" s="13"/>
      <c r="BM243" s="13"/>
      <c r="BN243" s="13"/>
      <c r="BO243" s="13"/>
      <c r="BP243" s="13"/>
    </row>
    <row r="244" spans="9:68" s="18" customFormat="1" ht="12.75">
      <c r="I244" s="21"/>
      <c r="J244" s="21"/>
      <c r="K244" s="21"/>
      <c r="L244" s="2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3"/>
      <c r="BL244" s="13"/>
      <c r="BM244" s="13"/>
      <c r="BN244" s="13"/>
      <c r="BO244" s="13"/>
      <c r="BP244" s="13"/>
    </row>
    <row r="245" spans="9:68" s="18" customFormat="1" ht="12.75">
      <c r="I245" s="21"/>
      <c r="J245" s="21"/>
      <c r="K245" s="21"/>
      <c r="L245" s="2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3"/>
      <c r="BL245" s="13"/>
      <c r="BM245" s="13"/>
      <c r="BN245" s="13"/>
      <c r="BO245" s="13"/>
      <c r="BP245" s="13"/>
    </row>
    <row r="246" spans="9:68" s="18" customFormat="1" ht="12.75">
      <c r="I246" s="21"/>
      <c r="J246" s="21"/>
      <c r="K246" s="21"/>
      <c r="L246" s="2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3"/>
      <c r="BL246" s="13"/>
      <c r="BM246" s="13"/>
      <c r="BN246" s="13"/>
      <c r="BO246" s="13"/>
      <c r="BP246" s="13"/>
    </row>
    <row r="247" spans="9:68" s="18" customFormat="1" ht="12.75">
      <c r="I247" s="21"/>
      <c r="J247" s="21"/>
      <c r="K247" s="21"/>
      <c r="L247" s="2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3"/>
      <c r="BL247" s="13"/>
      <c r="BM247" s="13"/>
      <c r="BN247" s="13"/>
      <c r="BO247" s="13"/>
      <c r="BP247" s="13"/>
    </row>
    <row r="248" spans="9:68" s="18" customFormat="1" ht="12.75">
      <c r="I248" s="21"/>
      <c r="J248" s="21"/>
      <c r="K248" s="21"/>
      <c r="L248" s="2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3"/>
      <c r="BL248" s="13"/>
      <c r="BM248" s="13"/>
      <c r="BN248" s="13"/>
      <c r="BO248" s="13"/>
      <c r="BP248" s="13"/>
    </row>
    <row r="249" spans="9:68" s="18" customFormat="1" ht="12.75">
      <c r="I249" s="21"/>
      <c r="J249" s="21"/>
      <c r="K249" s="21"/>
      <c r="L249" s="2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3"/>
      <c r="BL249" s="13"/>
      <c r="BM249" s="13"/>
      <c r="BN249" s="13"/>
      <c r="BO249" s="13"/>
      <c r="BP249" s="13"/>
    </row>
    <row r="250" spans="9:68" s="18" customFormat="1" ht="12.75">
      <c r="I250" s="21"/>
      <c r="J250" s="21"/>
      <c r="K250" s="21"/>
      <c r="L250" s="2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3"/>
      <c r="BL250" s="13"/>
      <c r="BM250" s="13"/>
      <c r="BN250" s="13"/>
      <c r="BO250" s="13"/>
      <c r="BP250" s="13"/>
    </row>
    <row r="251" spans="9:68" s="18" customFormat="1" ht="12.75">
      <c r="I251" s="21"/>
      <c r="J251" s="21"/>
      <c r="K251" s="21"/>
      <c r="L251" s="2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3"/>
      <c r="BL251" s="13"/>
      <c r="BM251" s="13"/>
      <c r="BN251" s="13"/>
      <c r="BO251" s="13"/>
      <c r="BP251" s="13"/>
    </row>
    <row r="252" spans="9:68" s="18" customFormat="1" ht="12.75">
      <c r="I252" s="21"/>
      <c r="J252" s="21"/>
      <c r="K252" s="21"/>
      <c r="L252" s="2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3"/>
      <c r="BL252" s="13"/>
      <c r="BM252" s="13"/>
      <c r="BN252" s="13"/>
      <c r="BO252" s="13"/>
      <c r="BP252" s="13"/>
    </row>
    <row r="253" spans="9:68" s="18" customFormat="1" ht="12.75">
      <c r="I253" s="21"/>
      <c r="J253" s="21"/>
      <c r="K253" s="21"/>
      <c r="L253" s="2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3"/>
      <c r="BL253" s="13"/>
      <c r="BM253" s="13"/>
      <c r="BN253" s="13"/>
      <c r="BO253" s="13"/>
      <c r="BP253" s="13"/>
    </row>
    <row r="254" spans="9:68" s="18" customFormat="1" ht="12.75">
      <c r="I254" s="21"/>
      <c r="J254" s="21"/>
      <c r="K254" s="21"/>
      <c r="L254" s="2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3"/>
      <c r="BL254" s="13"/>
      <c r="BM254" s="13"/>
      <c r="BN254" s="13"/>
      <c r="BO254" s="13"/>
      <c r="BP254" s="13"/>
    </row>
    <row r="255" spans="9:68" s="18" customFormat="1" ht="12.75">
      <c r="I255" s="21"/>
      <c r="J255" s="21"/>
      <c r="K255" s="21"/>
      <c r="L255" s="2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3"/>
      <c r="BL255" s="13"/>
      <c r="BM255" s="13"/>
      <c r="BN255" s="13"/>
      <c r="BO255" s="13"/>
      <c r="BP255" s="13"/>
    </row>
    <row r="256" spans="9:68" s="18" customFormat="1" ht="12.75">
      <c r="I256" s="21"/>
      <c r="J256" s="21"/>
      <c r="K256" s="21"/>
      <c r="L256" s="2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3"/>
      <c r="BL256" s="13"/>
      <c r="BM256" s="13"/>
      <c r="BN256" s="13"/>
      <c r="BO256" s="13"/>
      <c r="BP256" s="13"/>
    </row>
    <row r="257" spans="1:68" s="18" customFormat="1" ht="12.75">
      <c r="I257" s="21"/>
      <c r="J257" s="21"/>
      <c r="K257" s="21"/>
      <c r="L257" s="2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3"/>
      <c r="BL257" s="13"/>
      <c r="BM257" s="13"/>
      <c r="BN257" s="13"/>
      <c r="BO257" s="13"/>
      <c r="BP257" s="13"/>
    </row>
    <row r="258" spans="1:68" s="18" customFormat="1" ht="12.75">
      <c r="I258" s="21"/>
      <c r="J258" s="21"/>
      <c r="K258" s="21"/>
      <c r="L258" s="2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3"/>
      <c r="BL258" s="13"/>
      <c r="BM258" s="13"/>
      <c r="BN258" s="13"/>
      <c r="BO258" s="13"/>
      <c r="BP258" s="13"/>
    </row>
    <row r="259" spans="1:68" s="18" customFormat="1" ht="12.75">
      <c r="I259" s="21"/>
      <c r="J259" s="21"/>
      <c r="K259" s="21"/>
      <c r="L259" s="2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3"/>
      <c r="BL259" s="13"/>
      <c r="BM259" s="13"/>
      <c r="BN259" s="13"/>
      <c r="BO259" s="13"/>
      <c r="BP259" s="13"/>
    </row>
    <row r="260" spans="1:68" s="18" customFormat="1">
      <c r="A260" s="1"/>
      <c r="B260" s="1"/>
      <c r="C260" s="1"/>
      <c r="D260" s="1"/>
      <c r="E260" s="1"/>
      <c r="F260" s="1"/>
      <c r="G260" s="1"/>
      <c r="H260" s="1"/>
      <c r="I260" s="7"/>
      <c r="J260" s="7"/>
      <c r="K260" s="7"/>
      <c r="L260" s="7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3"/>
      <c r="BL260" s="13"/>
      <c r="BM260" s="13"/>
      <c r="BN260" s="13"/>
      <c r="BO260" s="13"/>
      <c r="BP260" s="13"/>
    </row>
    <row r="261" spans="1:68"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20"/>
      <c r="BL261" s="20"/>
      <c r="BM261" s="20"/>
    </row>
    <row r="262" spans="1:68"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20"/>
      <c r="BL262" s="20"/>
      <c r="BM262" s="20"/>
    </row>
    <row r="263" spans="1:68"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20"/>
      <c r="BL263" s="20"/>
      <c r="BM263" s="20"/>
    </row>
    <row r="264" spans="1:68"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20"/>
      <c r="BL264" s="20"/>
      <c r="BM264" s="20"/>
    </row>
    <row r="265" spans="1:68"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20"/>
      <c r="BL265" s="20"/>
      <c r="BM265" s="20"/>
    </row>
    <row r="266" spans="1:68"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20"/>
      <c r="BL266" s="20"/>
      <c r="BM266" s="20"/>
    </row>
    <row r="267" spans="1:68"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20"/>
      <c r="BL267" s="20"/>
      <c r="BM267" s="20"/>
    </row>
    <row r="268" spans="1:68"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20"/>
      <c r="BL268" s="20"/>
      <c r="BM268" s="20"/>
    </row>
    <row r="269" spans="1:68">
      <c r="BB269" s="19"/>
      <c r="BC269" s="19"/>
      <c r="BD269" s="19"/>
      <c r="BE269" s="19"/>
      <c r="BF269" s="19"/>
      <c r="BG269" s="19"/>
      <c r="BH269" s="19"/>
      <c r="BI269" s="19"/>
      <c r="BJ269" s="19"/>
      <c r="BK269" s="20"/>
      <c r="BL269" s="20"/>
      <c r="BM269" s="20"/>
    </row>
    <row r="270" spans="1:68">
      <c r="BB270" s="19"/>
      <c r="BC270" s="19"/>
      <c r="BD270" s="19"/>
      <c r="BE270" s="19"/>
      <c r="BF270" s="19"/>
      <c r="BG270" s="19"/>
      <c r="BH270" s="19"/>
      <c r="BI270" s="19"/>
      <c r="BJ270" s="19"/>
      <c r="BK270" s="20"/>
      <c r="BL270" s="20"/>
      <c r="BM270" s="20"/>
    </row>
  </sheetData>
  <protectedRanges>
    <protectedRange sqref="I16:I24 I28:I33 G4:I10 L5:AG11" name="Bereich1"/>
  </protectedRanges>
  <mergeCells count="9">
    <mergeCell ref="A2:F2"/>
    <mergeCell ref="G2:I2"/>
    <mergeCell ref="K2:AG2"/>
    <mergeCell ref="H27:I27"/>
    <mergeCell ref="X3:AG3"/>
    <mergeCell ref="L3:Q3"/>
    <mergeCell ref="R3:W3"/>
    <mergeCell ref="L13:M13"/>
    <mergeCell ref="L21:M21"/>
  </mergeCells>
  <printOptions horizontalCentered="1" verticalCentered="1"/>
  <pageMargins left="0" right="0" top="0" bottom="0" header="0" footer="0"/>
  <pageSetup paperSize="9" scale="4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J204"/>
  <sheetViews>
    <sheetView tabSelected="1" workbookViewId="0">
      <selection activeCell="O22" sqref="O22"/>
    </sheetView>
  </sheetViews>
  <sheetFormatPr baseColWidth="10" defaultRowHeight="15"/>
  <cols>
    <col min="6" max="6" width="7.7109375" customWidth="1"/>
  </cols>
  <sheetData>
    <row r="2" spans="1:10">
      <c r="E2" t="s">
        <v>99</v>
      </c>
      <c r="I2" t="s">
        <v>102</v>
      </c>
    </row>
    <row r="3" spans="1:10">
      <c r="A3" t="s">
        <v>99</v>
      </c>
      <c r="B3" t="s">
        <v>102</v>
      </c>
      <c r="E3">
        <f>Maschinenfähigkeit_Eingabe!M7</f>
        <v>32.02488000000001</v>
      </c>
      <c r="F3" s="198" t="s">
        <v>81</v>
      </c>
      <c r="G3" t="s">
        <v>100</v>
      </c>
      <c r="I3">
        <f>_xlfn.NORM.DIST(E3,$E$3,$E$4,FALSE)</f>
        <v>16.435203524718506</v>
      </c>
    </row>
    <row r="4" spans="1:10">
      <c r="A4">
        <v>32.1</v>
      </c>
      <c r="B4">
        <f>_xlfn.NORM.DIST(A4,$E$3,$E$4,FALSE)</f>
        <v>0.13680433958073795</v>
      </c>
      <c r="E4">
        <f>Maschinenfähigkeit_Eingabe!M8</f>
        <v>2.4273644059315997E-2</v>
      </c>
      <c r="F4" s="198" t="s">
        <v>80</v>
      </c>
      <c r="G4" t="s">
        <v>101</v>
      </c>
    </row>
    <row r="5" spans="1:10">
      <c r="A5">
        <v>32.098999999999997</v>
      </c>
      <c r="B5">
        <f t="shared" ref="B5:B68" si="0">_xlfn.NORM.DIST(A5,$E$3,$E$4,FALSE)</f>
        <v>0.15527471783909672</v>
      </c>
      <c r="E5">
        <f>E3-E4</f>
        <v>32.000606355940697</v>
      </c>
      <c r="F5" s="198" t="s">
        <v>103</v>
      </c>
      <c r="I5">
        <f>_xlfn.NORM.DIST(E5,$E$3,$E$4,FALSE)</f>
        <v>9.9684548363599692</v>
      </c>
    </row>
    <row r="6" spans="1:10">
      <c r="A6">
        <v>32.097999999999999</v>
      </c>
      <c r="B6">
        <f t="shared" si="0"/>
        <v>0.17593998233733421</v>
      </c>
      <c r="E6">
        <f>E3+E4</f>
        <v>32.049153644059324</v>
      </c>
      <c r="F6" s="198" t="s">
        <v>104</v>
      </c>
      <c r="I6">
        <f>_xlfn.NORM.DIST(E6,$E$3,$E$4,FALSE)</f>
        <v>9.9684548363599692</v>
      </c>
    </row>
    <row r="7" spans="1:10">
      <c r="A7">
        <v>32.097000000000001</v>
      </c>
      <c r="B7">
        <f t="shared" si="0"/>
        <v>0.19901749695293253</v>
      </c>
      <c r="E7">
        <f>Maschinenfähigkeit_Eingabe!UGW</f>
        <v>31.9</v>
      </c>
      <c r="G7" t="s">
        <v>4</v>
      </c>
      <c r="I7">
        <f>_xlfn.NORM.DIST(E7,$E$3,$E$4,FALSE)</f>
        <v>2.9403031681581552E-5</v>
      </c>
    </row>
    <row r="8" spans="1:10">
      <c r="A8">
        <v>32.095999999999997</v>
      </c>
      <c r="B8">
        <f t="shared" si="0"/>
        <v>0.22474026884113116</v>
      </c>
      <c r="E8">
        <f>Maschinenfähigkeit_Eingabe!OGW</f>
        <v>32.1</v>
      </c>
      <c r="G8" t="s">
        <v>3</v>
      </c>
      <c r="I8">
        <f>_xlfn.NORM.DIST(E8,$E$3,$E$4,FALSE)</f>
        <v>0.13680433958073795</v>
      </c>
    </row>
    <row r="9" spans="1:10">
      <c r="A9">
        <v>32.094999999999999</v>
      </c>
      <c r="B9">
        <f t="shared" si="0"/>
        <v>0.25335731784305959</v>
      </c>
      <c r="E9">
        <f>Maschinenfähigkeit_Eingabe!Sollwert</f>
        <v>32</v>
      </c>
      <c r="F9" s="198" t="s">
        <v>106</v>
      </c>
      <c r="G9" t="s">
        <v>105</v>
      </c>
      <c r="I9">
        <f>_xlfn.NORM.DIST(E9,$E$3,$E$4,FALSE)</f>
        <v>9.719494172737793</v>
      </c>
      <c r="J9">
        <f>I9-0.5</f>
        <v>9.219494172737793</v>
      </c>
    </row>
    <row r="10" spans="1:10">
      <c r="A10">
        <v>32.094000000000001</v>
      </c>
      <c r="B10">
        <f t="shared" si="0"/>
        <v>0.28513394964141481</v>
      </c>
    </row>
    <row r="11" spans="1:10">
      <c r="A11">
        <v>32.093000000000004</v>
      </c>
      <c r="B11">
        <f t="shared" si="0"/>
        <v>0.32035191727852441</v>
      </c>
    </row>
    <row r="12" spans="1:10">
      <c r="A12">
        <v>32.091999999999999</v>
      </c>
      <c r="B12">
        <f t="shared" si="0"/>
        <v>0.35930945509345502</v>
      </c>
    </row>
    <row r="13" spans="1:10">
      <c r="A13">
        <v>32.091000000000001</v>
      </c>
      <c r="B13">
        <f t="shared" si="0"/>
        <v>0.40232116872200901</v>
      </c>
    </row>
    <row r="14" spans="1:10">
      <c r="A14">
        <v>32.090000000000003</v>
      </c>
      <c r="B14">
        <f t="shared" si="0"/>
        <v>0.44971776458768625</v>
      </c>
    </row>
    <row r="15" spans="1:10">
      <c r="A15">
        <v>32.088999999999899</v>
      </c>
      <c r="B15">
        <f t="shared" si="0"/>
        <v>0.50184560229524533</v>
      </c>
    </row>
    <row r="16" spans="1:10">
      <c r="A16">
        <v>32.087999999999901</v>
      </c>
      <c r="B16">
        <f t="shared" si="0"/>
        <v>0.55906605353215499</v>
      </c>
    </row>
    <row r="17" spans="1:2">
      <c r="A17">
        <v>32.086999999999897</v>
      </c>
      <c r="B17">
        <f t="shared" si="0"/>
        <v>0.6217546516826391</v>
      </c>
    </row>
    <row r="18" spans="1:2">
      <c r="A18">
        <v>32.085999999999899</v>
      </c>
      <c r="B18">
        <f t="shared" si="0"/>
        <v>0.6903000169325092</v>
      </c>
    </row>
    <row r="19" spans="1:2">
      <c r="A19">
        <v>32.084999999999901</v>
      </c>
      <c r="B19">
        <f t="shared" si="0"/>
        <v>0.76510254292095059</v>
      </c>
    </row>
    <row r="20" spans="1:2">
      <c r="A20">
        <v>32.083999999999897</v>
      </c>
      <c r="B20">
        <f t="shared" si="0"/>
        <v>0.84657283226518587</v>
      </c>
    </row>
    <row r="21" spans="1:2">
      <c r="A21">
        <v>32.082999999999899</v>
      </c>
      <c r="B21">
        <f t="shared" si="0"/>
        <v>0.93512987006904513</v>
      </c>
    </row>
    <row r="22" spans="1:2">
      <c r="A22">
        <v>32.081999999999901</v>
      </c>
      <c r="B22">
        <f t="shared" si="0"/>
        <v>1.0311989266074275</v>
      </c>
    </row>
    <row r="23" spans="1:2">
      <c r="A23">
        <v>32.080999999999896</v>
      </c>
      <c r="B23">
        <f t="shared" si="0"/>
        <v>1.135209182796235</v>
      </c>
    </row>
    <row r="24" spans="1:2">
      <c r="A24">
        <v>32.079999999999899</v>
      </c>
      <c r="B24">
        <f t="shared" si="0"/>
        <v>1.2475910748558199</v>
      </c>
    </row>
    <row r="25" spans="1:2">
      <c r="A25">
        <v>32.078999999999901</v>
      </c>
      <c r="B25">
        <f t="shared" si="0"/>
        <v>1.3687733577059249</v>
      </c>
    </row>
    <row r="26" spans="1:2">
      <c r="A26">
        <v>32.077999999999903</v>
      </c>
      <c r="B26">
        <f t="shared" si="0"/>
        <v>1.4991798900616813</v>
      </c>
    </row>
    <row r="27" spans="1:2">
      <c r="A27">
        <v>32.076999999999899</v>
      </c>
      <c r="B27">
        <f t="shared" si="0"/>
        <v>1.6392261479854466</v>
      </c>
    </row>
    <row r="28" spans="1:2">
      <c r="A28">
        <v>32.075999999999901</v>
      </c>
      <c r="B28">
        <f t="shared" si="0"/>
        <v>1.7893154776619882</v>
      </c>
    </row>
    <row r="29" spans="1:2">
      <c r="A29">
        <v>32.074999999999903</v>
      </c>
      <c r="B29">
        <f t="shared" si="0"/>
        <v>1.9498351024642255</v>
      </c>
    </row>
    <row r="30" spans="1:2">
      <c r="A30">
        <v>32.073999999999899</v>
      </c>
      <c r="B30">
        <f t="shared" si="0"/>
        <v>2.121151903809114</v>
      </c>
    </row>
    <row r="31" spans="1:2">
      <c r="A31">
        <v>32.072999999999901</v>
      </c>
      <c r="B31">
        <f t="shared" si="0"/>
        <v>2.3036079999362506</v>
      </c>
    </row>
    <row r="32" spans="1:2">
      <c r="A32">
        <v>32.071999999999903</v>
      </c>
      <c r="B32">
        <f t="shared" si="0"/>
        <v>2.4975161514339175</v>
      </c>
    </row>
    <row r="33" spans="1:2">
      <c r="A33">
        <v>32.070999999999898</v>
      </c>
      <c r="B33">
        <f t="shared" si="0"/>
        <v>2.7031550270021767</v>
      </c>
    </row>
    <row r="34" spans="1:2">
      <c r="A34">
        <v>32.069999999999901</v>
      </c>
      <c r="B34">
        <f t="shared" si="0"/>
        <v>2.9207643676118167</v>
      </c>
    </row>
    <row r="35" spans="1:2">
      <c r="A35">
        <v>32.068999999999903</v>
      </c>
      <c r="B35">
        <f t="shared" si="0"/>
        <v>3.1505400917218287</v>
      </c>
    </row>
    <row r="36" spans="1:2">
      <c r="A36">
        <v>32.067999999999799</v>
      </c>
      <c r="B36">
        <f t="shared" si="0"/>
        <v>3.3926293884762431</v>
      </c>
    </row>
    <row r="37" spans="1:2">
      <c r="A37">
        <v>32.066999999999801</v>
      </c>
      <c r="B37">
        <f t="shared" si="0"/>
        <v>3.6471258496317316</v>
      </c>
    </row>
    <row r="38" spans="1:2">
      <c r="A38">
        <v>32.065999999999804</v>
      </c>
      <c r="B38">
        <f t="shared" si="0"/>
        <v>3.9140646950519349</v>
      </c>
    </row>
    <row r="39" spans="1:2">
      <c r="A39">
        <v>32.064999999999799</v>
      </c>
      <c r="B39">
        <f t="shared" si="0"/>
        <v>4.1934181487912401</v>
      </c>
    </row>
    <row r="40" spans="1:2">
      <c r="A40">
        <v>32.063999999999801</v>
      </c>
      <c r="B40">
        <f t="shared" si="0"/>
        <v>4.4850910261837074</v>
      </c>
    </row>
    <row r="41" spans="1:2">
      <c r="A41">
        <v>32.062999999999803</v>
      </c>
      <c r="B41">
        <f t="shared" si="0"/>
        <v>4.788916593712317</v>
      </c>
    </row>
    <row r="42" spans="1:2">
      <c r="A42">
        <v>32.061999999999799</v>
      </c>
      <c r="B42">
        <f t="shared" si="0"/>
        <v>5.1046527646637765</v>
      </c>
    </row>
    <row r="43" spans="1:2">
      <c r="A43">
        <v>32.060999999999801</v>
      </c>
      <c r="B43">
        <f t="shared" si="0"/>
        <v>5.4319786939185954</v>
      </c>
    </row>
    <row r="44" spans="1:2">
      <c r="A44">
        <v>32.059999999999803</v>
      </c>
      <c r="B44">
        <f t="shared" si="0"/>
        <v>5.7704918346833987</v>
      </c>
    </row>
    <row r="45" spans="1:2">
      <c r="A45">
        <v>32.058999999999799</v>
      </c>
      <c r="B45">
        <f t="shared" si="0"/>
        <v>6.1197055184448157</v>
      </c>
    </row>
    <row r="46" spans="1:2">
      <c r="A46">
        <v>32.057999999999801</v>
      </c>
      <c r="B46">
        <f t="shared" si="0"/>
        <v>6.4790471170639856</v>
      </c>
    </row>
    <row r="47" spans="1:2">
      <c r="A47">
        <v>32.056999999999803</v>
      </c>
      <c r="B47">
        <f t="shared" si="0"/>
        <v>6.8478568425392945</v>
      </c>
    </row>
    <row r="48" spans="1:2">
      <c r="A48">
        <v>32.055999999999798</v>
      </c>
      <c r="B48">
        <f t="shared" si="0"/>
        <v>7.2253872355124855</v>
      </c>
    </row>
    <row r="49" spans="1:2">
      <c r="A49">
        <v>32.054999999999801</v>
      </c>
      <c r="B49">
        <f t="shared" si="0"/>
        <v>7.6108033882971426</v>
      </c>
    </row>
    <row r="50" spans="1:2">
      <c r="A50">
        <v>32.053999999999803</v>
      </c>
      <c r="B50">
        <f t="shared" si="0"/>
        <v>8.0031839418995254</v>
      </c>
    </row>
    <row r="51" spans="1:2">
      <c r="A51">
        <v>32.052999999999798</v>
      </c>
      <c r="B51">
        <f t="shared" si="0"/>
        <v>8.4015228892052676</v>
      </c>
    </row>
    <row r="52" spans="1:2">
      <c r="A52">
        <v>32.051999999999801</v>
      </c>
      <c r="B52">
        <f t="shared" si="0"/>
        <v>8.8047322085087014</v>
      </c>
    </row>
    <row r="53" spans="1:2">
      <c r="A53">
        <v>32.050999999999803</v>
      </c>
      <c r="B53">
        <f t="shared" si="0"/>
        <v>9.2116453427310461</v>
      </c>
    </row>
    <row r="54" spans="1:2">
      <c r="A54">
        <v>32.049999999999798</v>
      </c>
      <c r="B54">
        <f t="shared" si="0"/>
        <v>9.6210215300942679</v>
      </c>
    </row>
    <row r="55" spans="1:2">
      <c r="A55">
        <v>32.048999999999801</v>
      </c>
      <c r="B55">
        <f t="shared" si="0"/>
        <v>10.031550982038635</v>
      </c>
    </row>
    <row r="56" spans="1:2">
      <c r="A56">
        <v>32.047999999999803</v>
      </c>
      <c r="B56">
        <f t="shared" si="0"/>
        <v>10.441860893695724</v>
      </c>
    </row>
    <row r="57" spans="1:2">
      <c r="A57">
        <v>32.046999999999699</v>
      </c>
      <c r="B57">
        <f t="shared" si="0"/>
        <v>10.850522261431978</v>
      </c>
    </row>
    <row r="58" spans="1:2">
      <c r="A58">
        <v>32.045999999999701</v>
      </c>
      <c r="B58">
        <f t="shared" si="0"/>
        <v>11.256057470889775</v>
      </c>
    </row>
    <row r="59" spans="1:2">
      <c r="A59">
        <v>32.044999999999703</v>
      </c>
      <c r="B59">
        <f t="shared" si="0"/>
        <v>11.656948608962276</v>
      </c>
    </row>
    <row r="60" spans="1:2">
      <c r="A60">
        <v>32.043999999999699</v>
      </c>
      <c r="B60">
        <f t="shared" si="0"/>
        <v>12.051646441001832</v>
      </c>
    </row>
    <row r="61" spans="1:2">
      <c r="A61">
        <v>32.042999999999701</v>
      </c>
      <c r="B61">
        <f t="shared" si="0"/>
        <v>12.438579985813959</v>
      </c>
    </row>
    <row r="62" spans="1:2">
      <c r="A62">
        <v>32.041999999999703</v>
      </c>
      <c r="B62">
        <f t="shared" si="0"/>
        <v>12.816166610436159</v>
      </c>
    </row>
    <row r="63" spans="1:2">
      <c r="A63">
        <v>32.040999999999698</v>
      </c>
      <c r="B63">
        <f t="shared" si="0"/>
        <v>13.182822557943123</v>
      </c>
    </row>
    <row r="64" spans="1:2">
      <c r="A64">
        <v>32.039999999999701</v>
      </c>
      <c r="B64">
        <f t="shared" si="0"/>
        <v>13.536973813480177</v>
      </c>
    </row>
    <row r="65" spans="1:2">
      <c r="A65">
        <v>32.038999999999703</v>
      </c>
      <c r="B65">
        <f t="shared" si="0"/>
        <v>13.877067206691629</v>
      </c>
    </row>
    <row r="66" spans="1:2">
      <c r="A66">
        <v>32.037999999999698</v>
      </c>
      <c r="B66">
        <f t="shared" si="0"/>
        <v>14.201581642798404</v>
      </c>
    </row>
    <row r="67" spans="1:2">
      <c r="A67">
        <v>32.036999999999701</v>
      </c>
      <c r="B67">
        <f t="shared" si="0"/>
        <v>14.509039350121537</v>
      </c>
    </row>
    <row r="68" spans="1:2">
      <c r="A68">
        <v>32.035999999999703</v>
      </c>
      <c r="B68">
        <f t="shared" si="0"/>
        <v>14.798017028729065</v>
      </c>
    </row>
    <row r="69" spans="1:2">
      <c r="A69">
        <v>32.034999999999698</v>
      </c>
      <c r="B69">
        <f t="shared" ref="B69:B132" si="1">_xlfn.NORM.DIST(A69,$E$3,$E$4,FALSE)</f>
        <v>15.067156783215683</v>
      </c>
    </row>
    <row r="70" spans="1:2">
      <c r="A70">
        <v>32.0339999999997</v>
      </c>
      <c r="B70">
        <f t="shared" si="1"/>
        <v>15.315176722646713</v>
      </c>
    </row>
    <row r="71" spans="1:2">
      <c r="A71">
        <v>32.032999999999703</v>
      </c>
      <c r="B71">
        <f t="shared" si="1"/>
        <v>15.540881112246183</v>
      </c>
    </row>
    <row r="72" spans="1:2">
      <c r="A72">
        <v>32.031999999999698</v>
      </c>
      <c r="B72">
        <f t="shared" si="1"/>
        <v>15.743169964527661</v>
      </c>
    </row>
    <row r="73" spans="1:2">
      <c r="A73">
        <v>32.0309999999997</v>
      </c>
      <c r="B73">
        <f t="shared" si="1"/>
        <v>15.921047962381579</v>
      </c>
    </row>
    <row r="74" spans="1:2">
      <c r="A74">
        <v>32.029999999999703</v>
      </c>
      <c r="B74">
        <f t="shared" si="1"/>
        <v>16.073632612927231</v>
      </c>
    </row>
    <row r="75" spans="1:2">
      <c r="A75">
        <v>32.028999999999698</v>
      </c>
      <c r="B75">
        <f t="shared" si="1"/>
        <v>16.200161538682185</v>
      </c>
    </row>
    <row r="76" spans="1:2">
      <c r="A76">
        <v>32.0279999999997</v>
      </c>
      <c r="B76">
        <f t="shared" si="1"/>
        <v>16.299998821799072</v>
      </c>
    </row>
    <row r="77" spans="1:2">
      <c r="A77">
        <v>32.026999999999703</v>
      </c>
      <c r="B77">
        <f t="shared" si="1"/>
        <v>16.372640327512475</v>
      </c>
    </row>
    <row r="78" spans="1:2">
      <c r="A78">
        <v>32.025999999999598</v>
      </c>
      <c r="B78">
        <f t="shared" si="1"/>
        <v>16.41771794443169</v>
      </c>
    </row>
    <row r="79" spans="1:2">
      <c r="A79">
        <v>32.024999999999601</v>
      </c>
      <c r="B79">
        <f t="shared" si="1"/>
        <v>16.435002691768361</v>
      </c>
    </row>
    <row r="80" spans="1:2">
      <c r="A80">
        <v>32.023999999999603</v>
      </c>
      <c r="B80">
        <f t="shared" si="1"/>
        <v>16.42440665685892</v>
      </c>
    </row>
    <row r="81" spans="1:2">
      <c r="A81">
        <v>32.022999999999598</v>
      </c>
      <c r="B81">
        <f t="shared" si="1"/>
        <v>16.385983739948035</v>
      </c>
    </row>
    <row r="82" spans="1:2">
      <c r="A82">
        <v>32.021999999999601</v>
      </c>
      <c r="B82">
        <f t="shared" si="1"/>
        <v>16.319929197485305</v>
      </c>
    </row>
    <row r="83" spans="1:2">
      <c r="A83">
        <v>32.020999999999603</v>
      </c>
      <c r="B83">
        <f t="shared" si="1"/>
        <v>16.226577989310712</v>
      </c>
    </row>
    <row r="84" spans="1:2">
      <c r="A84">
        <v>32.019999999999598</v>
      </c>
      <c r="B84">
        <f t="shared" si="1"/>
        <v>16.10640194931559</v>
      </c>
    </row>
    <row r="85" spans="1:2">
      <c r="A85">
        <v>32.0189999999996</v>
      </c>
      <c r="B85">
        <f t="shared" si="1"/>
        <v>15.960005813020413</v>
      </c>
    </row>
    <row r="86" spans="1:2">
      <c r="A86">
        <v>32.017999999999603</v>
      </c>
      <c r="B86">
        <f t="shared" si="1"/>
        <v>15.788122148852377</v>
      </c>
    </row>
    <row r="87" spans="1:2">
      <c r="A87">
        <v>32.016999999999598</v>
      </c>
      <c r="B87">
        <f t="shared" si="1"/>
        <v>15.591605252580393</v>
      </c>
    </row>
    <row r="88" spans="1:2">
      <c r="A88">
        <v>32.0159999999996</v>
      </c>
      <c r="B88">
        <f t="shared" si="1"/>
        <v>15.371424076097528</v>
      </c>
    </row>
    <row r="89" spans="1:2">
      <c r="A89">
        <v>32.014999999999603</v>
      </c>
      <c r="B89">
        <f t="shared" si="1"/>
        <v>15.128654272412824</v>
      </c>
    </row>
    <row r="90" spans="1:2">
      <c r="A90">
        <v>32.013999999999598</v>
      </c>
      <c r="B90">
        <f t="shared" si="1"/>
        <v>14.864469448223232</v>
      </c>
    </row>
    <row r="91" spans="1:2">
      <c r="A91">
        <v>32.0129999999996</v>
      </c>
      <c r="B91">
        <f t="shared" si="1"/>
        <v>14.580131723521651</v>
      </c>
    </row>
    <row r="92" spans="1:2">
      <c r="A92">
        <v>32.011999999999603</v>
      </c>
      <c r="B92">
        <f t="shared" si="1"/>
        <v>14.276981704353025</v>
      </c>
    </row>
    <row r="93" spans="1:2">
      <c r="A93">
        <v>32.010999999999598</v>
      </c>
      <c r="B93">
        <f t="shared" si="1"/>
        <v>13.956427980020779</v>
      </c>
    </row>
    <row r="94" spans="1:2">
      <c r="A94">
        <v>32.0099999999996</v>
      </c>
      <c r="B94">
        <f t="shared" si="1"/>
        <v>13.619936259550553</v>
      </c>
    </row>
    <row r="95" spans="1:2">
      <c r="A95">
        <v>32.008999999999602</v>
      </c>
      <c r="B95">
        <f t="shared" si="1"/>
        <v>13.269018264152798</v>
      </c>
    </row>
    <row r="96" spans="1:2">
      <c r="A96">
        <v>32.007999999999598</v>
      </c>
      <c r="B96">
        <f t="shared" si="1"/>
        <v>12.905220492829248</v>
      </c>
    </row>
    <row r="97" spans="1:2">
      <c r="A97">
        <v>32.0069999999996</v>
      </c>
      <c r="B97">
        <f t="shared" si="1"/>
        <v>12.530112976971839</v>
      </c>
    </row>
    <row r="98" spans="1:2">
      <c r="A98">
        <v>32.005999999999602</v>
      </c>
      <c r="B98">
        <f t="shared" si="1"/>
        <v>12.14527813703738</v>
      </c>
    </row>
    <row r="99" spans="1:2">
      <c r="A99">
        <v>32.004999999999498</v>
      </c>
      <c r="B99">
        <f t="shared" si="1"/>
        <v>11.752299850215211</v>
      </c>
    </row>
    <row r="100" spans="1:2">
      <c r="A100">
        <v>32.0039999999995</v>
      </c>
      <c r="B100">
        <f t="shared" si="1"/>
        <v>11.352752832673207</v>
      </c>
    </row>
    <row r="101" spans="1:2">
      <c r="A101">
        <v>32.002999999999503</v>
      </c>
      <c r="B101">
        <f t="shared" si="1"/>
        <v>10.948192432379892</v>
      </c>
    </row>
    <row r="102" spans="1:2">
      <c r="A102">
        <v>32.001999999999498</v>
      </c>
      <c r="B102">
        <f t="shared" si="1"/>
        <v>10.540144922109819</v>
      </c>
    </row>
    <row r="103" spans="1:2">
      <c r="A103">
        <v>32.0009999999995</v>
      </c>
      <c r="B103">
        <f t="shared" si="1"/>
        <v>10.130098372028611</v>
      </c>
    </row>
    <row r="104" spans="1:2">
      <c r="A104">
        <v>31.999999999999499</v>
      </c>
      <c r="B104">
        <f t="shared" si="1"/>
        <v>9.7194941725322028</v>
      </c>
    </row>
    <row r="105" spans="1:2">
      <c r="A105">
        <v>31.998999999999501</v>
      </c>
      <c r="B105">
        <f t="shared" si="1"/>
        <v>9.309719267701535</v>
      </c>
    </row>
    <row r="106" spans="1:2">
      <c r="A106">
        <v>31.9979999999995</v>
      </c>
      <c r="B106">
        <f t="shared" si="1"/>
        <v>8.9020991490832664</v>
      </c>
    </row>
    <row r="107" spans="1:2">
      <c r="A107">
        <v>31.996999999999499</v>
      </c>
      <c r="B107">
        <f t="shared" si="1"/>
        <v>8.4978916488184737</v>
      </c>
    </row>
    <row r="108" spans="1:2">
      <c r="A108">
        <v>31.995999999999501</v>
      </c>
      <c r="B108">
        <f t="shared" si="1"/>
        <v>8.0982815601608067</v>
      </c>
    </row>
    <row r="109" spans="1:2">
      <c r="A109">
        <v>31.9949999999995</v>
      </c>
      <c r="B109">
        <f t="shared" si="1"/>
        <v>7.7043761026760516</v>
      </c>
    </row>
    <row r="110" spans="1:2">
      <c r="A110">
        <v>31.993999999999499</v>
      </c>
      <c r="B110">
        <f t="shared" si="1"/>
        <v>7.3172012388538548</v>
      </c>
    </row>
    <row r="111" spans="1:2">
      <c r="A111">
        <v>31.992999999999501</v>
      </c>
      <c r="B111">
        <f t="shared" si="1"/>
        <v>6.9376988386554119</v>
      </c>
    </row>
    <row r="112" spans="1:2">
      <c r="A112">
        <v>31.9919999999995</v>
      </c>
      <c r="B112">
        <f t="shared" si="1"/>
        <v>6.5667246789143929</v>
      </c>
    </row>
    <row r="113" spans="1:2">
      <c r="A113">
        <v>31.990999999999499</v>
      </c>
      <c r="B113">
        <f t="shared" si="1"/>
        <v>6.2050472555027589</v>
      </c>
    </row>
    <row r="114" spans="1:2">
      <c r="A114">
        <v>31.989999999999501</v>
      </c>
      <c r="B114">
        <f t="shared" si="1"/>
        <v>5.8533473778771752</v>
      </c>
    </row>
    <row r="115" spans="1:2">
      <c r="A115">
        <v>31.9889999999995</v>
      </c>
      <c r="B115">
        <f t="shared" si="1"/>
        <v>5.5122185082271589</v>
      </c>
    </row>
    <row r="116" spans="1:2">
      <c r="A116">
        <v>31.987999999999499</v>
      </c>
      <c r="B116">
        <f t="shared" si="1"/>
        <v>5.1821678009071537</v>
      </c>
    </row>
    <row r="117" spans="1:2">
      <c r="A117">
        <v>31.986999999999501</v>
      </c>
      <c r="B117">
        <f t="shared" si="1"/>
        <v>4.8636177922084061</v>
      </c>
    </row>
    <row r="118" spans="1:2">
      <c r="A118">
        <v>31.9859999999995</v>
      </c>
      <c r="B118">
        <f t="shared" si="1"/>
        <v>4.5569086859414023</v>
      </c>
    </row>
    <row r="119" spans="1:2">
      <c r="A119">
        <v>31.984999999999498</v>
      </c>
      <c r="B119">
        <f t="shared" si="1"/>
        <v>4.2623011766631098</v>
      </c>
    </row>
    <row r="120" spans="1:2">
      <c r="A120">
        <v>31.983999999999401</v>
      </c>
      <c r="B120">
        <f t="shared" si="1"/>
        <v>3.9799797496737854</v>
      </c>
    </row>
    <row r="121" spans="1:2">
      <c r="A121">
        <v>31.9829999999994</v>
      </c>
      <c r="B121">
        <f t="shared" si="1"/>
        <v>3.7100563954421899</v>
      </c>
    </row>
    <row r="122" spans="1:2">
      <c r="A122">
        <v>31.981999999999399</v>
      </c>
      <c r="B122">
        <f t="shared" si="1"/>
        <v>3.4525746747659558</v>
      </c>
    </row>
    <row r="123" spans="1:2">
      <c r="A123">
        <v>31.980999999999401</v>
      </c>
      <c r="B123">
        <f t="shared" si="1"/>
        <v>3.207514072041604</v>
      </c>
    </row>
    <row r="124" spans="1:2">
      <c r="A124">
        <v>31.9799999999994</v>
      </c>
      <c r="B124">
        <f t="shared" si="1"/>
        <v>2.9747945739939787</v>
      </c>
    </row>
    <row r="125" spans="1:2">
      <c r="A125">
        <v>31.978999999999399</v>
      </c>
      <c r="B125">
        <f t="shared" si="1"/>
        <v>2.7542814134912859</v>
      </c>
    </row>
    <row r="126" spans="1:2">
      <c r="A126">
        <v>31.977999999999401</v>
      </c>
      <c r="B126">
        <f t="shared" si="1"/>
        <v>2.5457899202085272</v>
      </c>
    </row>
    <row r="127" spans="1:2">
      <c r="A127">
        <v>31.9769999999994</v>
      </c>
      <c r="B127">
        <f t="shared" si="1"/>
        <v>2.3490904229068872</v>
      </c>
    </row>
    <row r="128" spans="1:2">
      <c r="A128">
        <v>31.975999999999399</v>
      </c>
      <c r="B128">
        <f t="shared" si="1"/>
        <v>2.1639131515518337</v>
      </c>
    </row>
    <row r="129" spans="1:2">
      <c r="A129">
        <v>31.974999999999401</v>
      </c>
      <c r="B129">
        <f t="shared" si="1"/>
        <v>1.9899530913511758</v>
      </c>
    </row>
    <row r="130" spans="1:2">
      <c r="A130">
        <v>31.9739999999994</v>
      </c>
      <c r="B130">
        <f t="shared" si="1"/>
        <v>1.8268747450233875</v>
      </c>
    </row>
    <row r="131" spans="1:2">
      <c r="A131">
        <v>31.972999999999399</v>
      </c>
      <c r="B131">
        <f t="shared" si="1"/>
        <v>1.674316764055809</v>
      </c>
    </row>
    <row r="132" spans="1:2">
      <c r="A132">
        <v>31.971999999999401</v>
      </c>
      <c r="B132">
        <f t="shared" si="1"/>
        <v>1.5318964143084985</v>
      </c>
    </row>
    <row r="133" spans="1:2">
      <c r="A133">
        <v>31.9709999999994</v>
      </c>
      <c r="B133">
        <f t="shared" ref="B133:B196" si="2">_xlfn.NORM.DIST(A133,$E$3,$E$4,FALSE)</f>
        <v>1.3992138460286188</v>
      </c>
    </row>
    <row r="134" spans="1:2">
      <c r="A134">
        <v>31.969999999999398</v>
      </c>
      <c r="B134">
        <f t="shared" si="2"/>
        <v>1.2758561430338173</v>
      </c>
    </row>
    <row r="135" spans="1:2">
      <c r="A135">
        <v>31.968999999999401</v>
      </c>
      <c r="B135">
        <f t="shared" si="2"/>
        <v>1.1614011304422411</v>
      </c>
    </row>
    <row r="136" spans="1:2">
      <c r="A136">
        <v>31.9679999999994</v>
      </c>
      <c r="B136">
        <f t="shared" si="2"/>
        <v>1.0554209248467541</v>
      </c>
    </row>
    <row r="137" spans="1:2">
      <c r="A137">
        <v>31.966999999999398</v>
      </c>
      <c r="B137">
        <f t="shared" si="2"/>
        <v>0.95748521515293539</v>
      </c>
    </row>
    <row r="138" spans="1:2">
      <c r="A138">
        <v>31.965999999999401</v>
      </c>
      <c r="B138">
        <f t="shared" si="2"/>
        <v>0.86716426638614219</v>
      </c>
    </row>
    <row r="139" spans="1:2">
      <c r="A139">
        <v>31.964999999999399</v>
      </c>
      <c r="B139">
        <f t="shared" si="2"/>
        <v>0.78403164261291458</v>
      </c>
    </row>
    <row r="140" spans="1:2">
      <c r="A140">
        <v>31.963999999999398</v>
      </c>
      <c r="B140">
        <f t="shared" si="2"/>
        <v>0.70766664864909168</v>
      </c>
    </row>
    <row r="141" spans="1:2">
      <c r="A141">
        <v>31.962999999999301</v>
      </c>
      <c r="B141">
        <f t="shared" si="2"/>
        <v>0.63765649341870412</v>
      </c>
    </row>
    <row r="142" spans="1:2">
      <c r="A142">
        <v>31.9619999999993</v>
      </c>
      <c r="B142">
        <f t="shared" si="2"/>
        <v>0.57359818075119673</v>
      </c>
    </row>
    <row r="143" spans="1:2">
      <c r="A143">
        <v>31.960999999999299</v>
      </c>
      <c r="B143">
        <f t="shared" si="2"/>
        <v>0.51510013577795022</v>
      </c>
    </row>
    <row r="144" spans="1:2">
      <c r="A144">
        <v>31.959999999999301</v>
      </c>
      <c r="B144">
        <f t="shared" si="2"/>
        <v>0.46178357749198651</v>
      </c>
    </row>
    <row r="145" spans="1:2">
      <c r="A145">
        <v>31.9589999999993</v>
      </c>
      <c r="B145">
        <f t="shared" si="2"/>
        <v>0.41328364961566205</v>
      </c>
    </row>
    <row r="146" spans="1:2">
      <c r="A146">
        <v>31.957999999999299</v>
      </c>
      <c r="B146">
        <f t="shared" si="2"/>
        <v>0.36925032354743392</v>
      </c>
    </row>
    <row r="147" spans="1:2">
      <c r="A147">
        <v>31.956999999999301</v>
      </c>
      <c r="B147">
        <f t="shared" si="2"/>
        <v>0.32934908825579368</v>
      </c>
    </row>
    <row r="148" spans="1:2">
      <c r="A148">
        <v>31.9559999999993</v>
      </c>
      <c r="B148">
        <f t="shared" si="2"/>
        <v>0.29326144284303124</v>
      </c>
    </row>
    <row r="149" spans="1:2">
      <c r="A149">
        <v>31.954999999999298</v>
      </c>
      <c r="B149">
        <f t="shared" si="2"/>
        <v>0.26068520805235096</v>
      </c>
    </row>
    <row r="150" spans="1:2">
      <c r="A150">
        <v>31.953999999999301</v>
      </c>
      <c r="B150">
        <f t="shared" si="2"/>
        <v>0.23133467327318402</v>
      </c>
    </row>
    <row r="151" spans="1:2">
      <c r="A151">
        <v>31.9529999999993</v>
      </c>
      <c r="B151">
        <f t="shared" si="2"/>
        <v>0.20494059564572503</v>
      </c>
    </row>
    <row r="152" spans="1:2">
      <c r="A152">
        <v>31.951999999999298</v>
      </c>
      <c r="B152">
        <f t="shared" si="2"/>
        <v>0.18125006769003701</v>
      </c>
    </row>
    <row r="153" spans="1:2">
      <c r="A153">
        <v>31.950999999999301</v>
      </c>
      <c r="B153">
        <f t="shared" si="2"/>
        <v>0.1600262695172385</v>
      </c>
    </row>
    <row r="154" spans="1:2">
      <c r="A154">
        <v>31.949999999999299</v>
      </c>
      <c r="B154">
        <f t="shared" si="2"/>
        <v>0.14104812115406723</v>
      </c>
    </row>
    <row r="155" spans="1:2">
      <c r="A155">
        <v>31.948999999999302</v>
      </c>
      <c r="B155">
        <f t="shared" si="2"/>
        <v>0.12410984984440239</v>
      </c>
    </row>
    <row r="156" spans="1:2">
      <c r="A156">
        <v>31.947999999999301</v>
      </c>
      <c r="B156">
        <f t="shared" si="2"/>
        <v>0.10902048640959458</v>
      </c>
    </row>
    <row r="157" spans="1:2">
      <c r="A157">
        <v>31.946999999999299</v>
      </c>
      <c r="B157">
        <f t="shared" si="2"/>
        <v>9.5603303885533078E-2</v>
      </c>
    </row>
    <row r="158" spans="1:2">
      <c r="A158">
        <v>31.945999999999302</v>
      </c>
      <c r="B158">
        <f t="shared" si="2"/>
        <v>8.3695210717649834E-2</v>
      </c>
    </row>
    <row r="159" spans="1:2">
      <c r="A159">
        <v>31.9449999999993</v>
      </c>
      <c r="B159">
        <f t="shared" si="2"/>
        <v>7.3146109820123206E-2</v>
      </c>
    </row>
    <row r="160" spans="1:2">
      <c r="A160">
        <v>31.943999999999299</v>
      </c>
      <c r="B160">
        <f t="shared" si="2"/>
        <v>6.3818233802784244E-2</v>
      </c>
    </row>
    <row r="161" spans="1:2">
      <c r="A161">
        <v>31.942999999999302</v>
      </c>
      <c r="B161">
        <f t="shared" si="2"/>
        <v>5.5585465658398989E-2</v>
      </c>
    </row>
    <row r="162" spans="1:2">
      <c r="A162">
        <v>31.941999999999201</v>
      </c>
      <c r="B162">
        <f t="shared" si="2"/>
        <v>4.8332653201503192E-2</v>
      </c>
    </row>
    <row r="163" spans="1:2">
      <c r="A163">
        <v>31.9409999999992</v>
      </c>
      <c r="B163">
        <f t="shared" si="2"/>
        <v>4.1954924573505456E-2</v>
      </c>
    </row>
    <row r="164" spans="1:2">
      <c r="A164">
        <v>31.939999999999198</v>
      </c>
      <c r="B164">
        <f t="shared" si="2"/>
        <v>3.6357011164798954E-2</v>
      </c>
    </row>
    <row r="165" spans="1:2">
      <c r="A165">
        <v>31.938999999999201</v>
      </c>
      <c r="B165">
        <f t="shared" si="2"/>
        <v>3.1452583423752907E-2</v>
      </c>
    </row>
    <row r="166" spans="1:2">
      <c r="A166">
        <v>31.937999999999199</v>
      </c>
      <c r="B166">
        <f t="shared" si="2"/>
        <v>2.7163604138720245E-2</v>
      </c>
    </row>
    <row r="167" spans="1:2">
      <c r="A167">
        <v>31.936999999999198</v>
      </c>
      <c r="B167">
        <f t="shared" si="2"/>
        <v>2.3419702992684692E-2</v>
      </c>
    </row>
    <row r="168" spans="1:2">
      <c r="A168">
        <v>31.935999999999201</v>
      </c>
      <c r="B168">
        <f t="shared" si="2"/>
        <v>2.0157575440747699E-2</v>
      </c>
    </row>
    <row r="169" spans="1:2">
      <c r="A169">
        <v>31.934999999999199</v>
      </c>
      <c r="B169">
        <f t="shared" si="2"/>
        <v>1.7320408280147005E-2</v>
      </c>
    </row>
    <row r="170" spans="1:2">
      <c r="A170">
        <v>31.933999999999202</v>
      </c>
      <c r="B170">
        <f t="shared" si="2"/>
        <v>1.4857333663579417E-2</v>
      </c>
    </row>
    <row r="171" spans="1:2">
      <c r="A171">
        <v>31.9329999999992</v>
      </c>
      <c r="B171">
        <f t="shared" si="2"/>
        <v>1.2722912750634245E-2</v>
      </c>
    </row>
    <row r="172" spans="1:2">
      <c r="A172">
        <v>31.931999999999199</v>
      </c>
      <c r="B172">
        <f t="shared" si="2"/>
        <v>1.087664969935964E-2</v>
      </c>
    </row>
    <row r="173" spans="1:2">
      <c r="A173">
        <v>31.930999999999202</v>
      </c>
      <c r="B173">
        <f t="shared" si="2"/>
        <v>9.2825362666300558E-3</v>
      </c>
    </row>
    <row r="174" spans="1:2">
      <c r="A174">
        <v>31.9299999999992</v>
      </c>
      <c r="B174">
        <f t="shared" si="2"/>
        <v>7.9086269116391845E-3</v>
      </c>
    </row>
    <row r="175" spans="1:2">
      <c r="A175">
        <v>31.928999999999199</v>
      </c>
      <c r="B175">
        <f t="shared" si="2"/>
        <v>6.7266439771575164E-3</v>
      </c>
    </row>
    <row r="176" spans="1:2">
      <c r="A176">
        <v>31.927999999999201</v>
      </c>
      <c r="B176">
        <f t="shared" si="2"/>
        <v>5.711612255129765E-3</v>
      </c>
    </row>
    <row r="177" spans="1:2">
      <c r="A177">
        <v>31.9269999999992</v>
      </c>
      <c r="B177">
        <f t="shared" si="2"/>
        <v>4.8415220233318894E-3</v>
      </c>
    </row>
    <row r="178" spans="1:2">
      <c r="A178">
        <v>31.925999999999199</v>
      </c>
      <c r="B178">
        <f t="shared" si="2"/>
        <v>4.097019463699743E-3</v>
      </c>
    </row>
    <row r="179" spans="1:2">
      <c r="A179">
        <v>31.924999999999201</v>
      </c>
      <c r="B179">
        <f t="shared" si="2"/>
        <v>3.4611232367127709E-3</v>
      </c>
    </row>
    <row r="180" spans="1:2">
      <c r="A180">
        <v>31.9239999999992</v>
      </c>
      <c r="B180">
        <f t="shared" si="2"/>
        <v>2.9189658860118172E-3</v>
      </c>
    </row>
    <row r="181" spans="1:2">
      <c r="A181">
        <v>31.922999999999199</v>
      </c>
      <c r="B181">
        <f t="shared" si="2"/>
        <v>2.4575586789077498E-3</v>
      </c>
    </row>
    <row r="182" spans="1:2">
      <c r="A182">
        <v>31.921999999999201</v>
      </c>
      <c r="B182">
        <f t="shared" si="2"/>
        <v>2.0655784478129853E-3</v>
      </c>
    </row>
    <row r="183" spans="1:2">
      <c r="A183">
        <v>31.920999999999101</v>
      </c>
      <c r="B183">
        <f t="shared" si="2"/>
        <v>1.7331749812689058E-3</v>
      </c>
    </row>
    <row r="184" spans="1:2">
      <c r="A184">
        <v>31.919999999999099</v>
      </c>
      <c r="B184">
        <f t="shared" si="2"/>
        <v>1.451797517684699E-3</v>
      </c>
    </row>
    <row r="185" spans="1:2">
      <c r="A185">
        <v>31.918999999999102</v>
      </c>
      <c r="B185">
        <f t="shared" si="2"/>
        <v>1.2140389157895511E-3</v>
      </c>
    </row>
    <row r="186" spans="1:2">
      <c r="A186">
        <v>31.9179999999991</v>
      </c>
      <c r="B186">
        <f t="shared" si="2"/>
        <v>1.01349611285017E-3</v>
      </c>
    </row>
    <row r="187" spans="1:2">
      <c r="A187">
        <v>31.916999999999099</v>
      </c>
      <c r="B187">
        <f t="shared" si="2"/>
        <v>8.4464552789655502E-4</v>
      </c>
    </row>
    <row r="188" spans="1:2">
      <c r="A188">
        <v>31.915999999999102</v>
      </c>
      <c r="B188">
        <f t="shared" si="2"/>
        <v>7.0273212424701694E-4</v>
      </c>
    </row>
    <row r="189" spans="1:2">
      <c r="A189">
        <v>31.9149999999991</v>
      </c>
      <c r="B189">
        <f t="shared" si="2"/>
        <v>5.8367090848520167E-4</v>
      </c>
    </row>
    <row r="190" spans="1:2">
      <c r="A190">
        <v>31.913999999999099</v>
      </c>
      <c r="B190">
        <f t="shared" si="2"/>
        <v>4.8395971089693903E-4</v>
      </c>
    </row>
    <row r="191" spans="1:2">
      <c r="A191">
        <v>31.912999999999101</v>
      </c>
      <c r="B191">
        <f t="shared" si="2"/>
        <v>4.0060216320600455E-4</v>
      </c>
    </row>
    <row r="192" spans="1:2">
      <c r="A192">
        <v>31.9119999999991</v>
      </c>
      <c r="B192">
        <f t="shared" si="2"/>
        <v>3.3103986182908633E-4</v>
      </c>
    </row>
    <row r="193" spans="1:2">
      <c r="A193">
        <v>31.910999999999099</v>
      </c>
      <c r="B193">
        <f t="shared" si="2"/>
        <v>2.7309277749243145E-4</v>
      </c>
    </row>
    <row r="194" spans="1:2">
      <c r="A194">
        <v>31.909999999999101</v>
      </c>
      <c r="B194">
        <f t="shared" si="2"/>
        <v>2.2490704388071299E-4</v>
      </c>
    </row>
    <row r="195" spans="1:2">
      <c r="A195">
        <v>31.9089999999991</v>
      </c>
      <c r="B195">
        <f t="shared" si="2"/>
        <v>1.849093281769211E-4</v>
      </c>
    </row>
    <row r="196" spans="1:2">
      <c r="A196">
        <v>31.907999999999099</v>
      </c>
      <c r="B196">
        <f t="shared" si="2"/>
        <v>1.5176705418598816E-4</v>
      </c>
    </row>
    <row r="197" spans="1:2">
      <c r="A197">
        <v>31.906999999999101</v>
      </c>
      <c r="B197">
        <f t="shared" ref="B197:B204" si="3">_xlfn.NORM.DIST(A197,$E$3,$E$4,FALSE)</f>
        <v>1.2435381369284957E-4</v>
      </c>
    </row>
    <row r="198" spans="1:2">
      <c r="A198">
        <v>31.9059999999991</v>
      </c>
      <c r="B198">
        <f t="shared" si="3"/>
        <v>1.0171936340172071E-4</v>
      </c>
    </row>
    <row r="199" spans="1:2">
      <c r="A199">
        <v>31.904999999999099</v>
      </c>
      <c r="B199">
        <f t="shared" si="3"/>
        <v>8.3063662946926468E-5</v>
      </c>
    </row>
    <row r="200" spans="1:2">
      <c r="A200">
        <v>31.903999999999101</v>
      </c>
      <c r="B200">
        <f t="shared" si="3"/>
        <v>6.7714463891189672E-5</v>
      </c>
    </row>
    <row r="201" spans="1:2">
      <c r="A201">
        <v>31.9029999999991</v>
      </c>
      <c r="B201">
        <f t="shared" si="3"/>
        <v>5.5108010256116887E-5</v>
      </c>
    </row>
    <row r="202" spans="1:2">
      <c r="A202">
        <v>31.901999999999099</v>
      </c>
      <c r="B202">
        <f t="shared" si="3"/>
        <v>4.4772457942353652E-5</v>
      </c>
    </row>
    <row r="203" spans="1:2">
      <c r="A203">
        <v>31.900999999999101</v>
      </c>
      <c r="B203">
        <f t="shared" si="3"/>
        <v>3.6313663447137298E-5</v>
      </c>
    </row>
    <row r="204" spans="1:2">
      <c r="A204">
        <v>31.899999999999</v>
      </c>
      <c r="B204">
        <f t="shared" si="3"/>
        <v>2.9403031675360302E-5</v>
      </c>
    </row>
  </sheetData>
  <sheetProtection algorithmName="SHA-512" hashValue="Se5+HNVH5tv9pKJCVkPuFsrXfFEq0AnqkKILq/8ndkJWosKUOq1Vs43HrysZw8wa/OTQ+aEHSteEDG3QziCGiQ==" saltValue="xQOchPfBK4Muhf+jOKcltA==" spinCount="100000" sheet="1" objects="1" scenarios="1" selectLockedCells="1" selectUnlockedCells="1"/>
  <phoneticPr fontId="34" type="noConversion"/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74</vt:i4>
      </vt:variant>
    </vt:vector>
  </HeadingPairs>
  <TitlesOfParts>
    <vt:vector size="79" baseType="lpstr">
      <vt:lpstr>Maschinenfähigkeit_Eingabe</vt:lpstr>
      <vt:lpstr>Maschinenfähigkeit_Berechnung</vt:lpstr>
      <vt:lpstr>Prozessfähigkeit_Eingabe</vt:lpstr>
      <vt:lpstr>Prozessfähigkeit_Berechnung</vt:lpstr>
      <vt:lpstr>Gaußsche Normalverteilung</vt:lpstr>
      <vt:lpstr>Ae</vt:lpstr>
      <vt:lpstr>Maschinenfähigkeit_Berechnung!Anzahl</vt:lpstr>
      <vt:lpstr>Maschinenfähigkeit_Eingabe!Anzahl</vt:lpstr>
      <vt:lpstr>Anzahl</vt:lpstr>
      <vt:lpstr>Maschinenfähigkeit_Berechnung!AnzahlKlassenHistogramm</vt:lpstr>
      <vt:lpstr>Maschinenfähigkeit_Eingabe!AnzahlKlassenHistogramm</vt:lpstr>
      <vt:lpstr>AnzahlKlassenHistogramm</vt:lpstr>
      <vt:lpstr>Aw</vt:lpstr>
      <vt:lpstr>Azwei</vt:lpstr>
      <vt:lpstr>BG</vt:lpstr>
      <vt:lpstr>CM</vt:lpstr>
      <vt:lpstr>CMK</vt:lpstr>
      <vt:lpstr>CMO</vt:lpstr>
      <vt:lpstr>CMU</vt:lpstr>
      <vt:lpstr>Maschinenfähigkeit_Berechnung!CP</vt:lpstr>
      <vt:lpstr>CP</vt:lpstr>
      <vt:lpstr>Maschinenfähigkeit_Berechnung!CPK</vt:lpstr>
      <vt:lpstr>CPK</vt:lpstr>
      <vt:lpstr>Maschinenfähigkeit_Berechnung!CPO</vt:lpstr>
      <vt:lpstr>CPO</vt:lpstr>
      <vt:lpstr>Maschinenfähigkeit_Berechnung!CPU</vt:lpstr>
      <vt:lpstr>CPU</vt:lpstr>
      <vt:lpstr>Maschinenfähigkeit_Berechnung!Datum</vt:lpstr>
      <vt:lpstr>Maschinenfähigkeit_Eingabe!Datum</vt:lpstr>
      <vt:lpstr>dn</vt:lpstr>
      <vt:lpstr>doeg</vt:lpstr>
      <vt:lpstr>dowg</vt:lpstr>
      <vt:lpstr>Maschinenfähigkeit_Berechnung!Druckbereich</vt:lpstr>
      <vt:lpstr>Maschinenfähigkeit_Eingabe!Druckbereich</vt:lpstr>
      <vt:lpstr>Prozessfähigkeit_Berechnung!Druckbereich</vt:lpstr>
      <vt:lpstr>Prozessfähigkeit_Eingabe!Druckbereich</vt:lpstr>
      <vt:lpstr>dueg</vt:lpstr>
      <vt:lpstr>duwg</vt:lpstr>
      <vt:lpstr>Dvier</vt:lpstr>
      <vt:lpstr>Maschinenfähigkeit_Berechnung!Fähigkeit</vt:lpstr>
      <vt:lpstr>Maschinenfähigkeit_Eingabe!Fähigkeit</vt:lpstr>
      <vt:lpstr>Fähigkeit</vt:lpstr>
      <vt:lpstr>Fähigkeitä</vt:lpstr>
      <vt:lpstr>Maschinenfähigkeit_Berechnung!Grenzwert</vt:lpstr>
      <vt:lpstr>Maschinenfähigkeit_Eingabe!Grenzwert</vt:lpstr>
      <vt:lpstr>Grenzwert</vt:lpstr>
      <vt:lpstr>Maschinenfähigkeit_Berechnung!Maßeinheit</vt:lpstr>
      <vt:lpstr>Maschinenfähigkeit_Eingabe!Maßeinheit</vt:lpstr>
      <vt:lpstr>Maßeinheit</vt:lpstr>
      <vt:lpstr>Maschinenfähigkeit_Berechnung!Merkmal</vt:lpstr>
      <vt:lpstr>Maschinenfähigkeit_Eingabe!Merkmal</vt:lpstr>
      <vt:lpstr>Merkmal</vt:lpstr>
      <vt:lpstr>Maschinenfähigkeit_Berechnung!Merkman</vt:lpstr>
      <vt:lpstr>Maschinenfähigkeit_Eingabe!Merkman</vt:lpstr>
      <vt:lpstr>Merkman</vt:lpstr>
      <vt:lpstr>Maschinenfähigkeit_Berechnung!Mittelwert</vt:lpstr>
      <vt:lpstr>Maschinenfähigkeit_Eingabe!Mittelwert</vt:lpstr>
      <vt:lpstr>Mittelwert</vt:lpstr>
      <vt:lpstr>Normalverteilung_S</vt:lpstr>
      <vt:lpstr>Maschinenfähigkeit_Berechnung!OGW</vt:lpstr>
      <vt:lpstr>Maschinenfähigkeit_Eingabe!OGW</vt:lpstr>
      <vt:lpstr>OGW</vt:lpstr>
      <vt:lpstr>Maschinenfähigkeit_Berechnung!PM</vt:lpstr>
      <vt:lpstr>Maschinenfähigkeit_Berechnung!PMK</vt:lpstr>
      <vt:lpstr>Maschinenfähigkeit_Berechnung!PMO</vt:lpstr>
      <vt:lpstr>Maschinenfähigkeit_Berechnung!PMU</vt:lpstr>
      <vt:lpstr>Rquer</vt:lpstr>
      <vt:lpstr>Maschinenfähigkeit_Berechnung!Sollwert</vt:lpstr>
      <vt:lpstr>Maschinenfähigkeit_Eingabe!Sollwert</vt:lpstr>
      <vt:lpstr>Sollwert</vt:lpstr>
      <vt:lpstr>Maschinenfähigkeit_Berechnung!Standardabweichung</vt:lpstr>
      <vt:lpstr>Maschinenfähigkeit_Eingabe!Standardabweichung</vt:lpstr>
      <vt:lpstr>Standardabweichung</vt:lpstr>
      <vt:lpstr>Stichprobenumfang</vt:lpstr>
      <vt:lpstr>Maschinenfähigkeit_Berechnung!UGW</vt:lpstr>
      <vt:lpstr>Maschinenfähigkeit_Eingabe!UGW</vt:lpstr>
      <vt:lpstr>UGW</vt:lpstr>
      <vt:lpstr>Maschinenfähigkeit_Berechnung!xi</vt:lpstr>
      <vt:lpstr>xquerquer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Schnurr, Roland</dc:creator>
  <cp:lastModifiedBy>Werner, Uwe (ZSL)</cp:lastModifiedBy>
  <cp:lastPrinted>2018-06-20T11:10:53Z</cp:lastPrinted>
  <dcterms:created xsi:type="dcterms:W3CDTF">2013-06-04T12:27:04Z</dcterms:created>
  <dcterms:modified xsi:type="dcterms:W3CDTF">2019-12-09T14:19:47Z</dcterms:modified>
</cp:coreProperties>
</file>